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7425" tabRatio="386"/>
  </bookViews>
  <sheets>
    <sheet name="Menu" sheetId="6" r:id="rId1"/>
    <sheet name="RAPORT" sheetId="1" r:id="rId2"/>
    <sheet name="Nilai" sheetId="3" r:id="rId3"/>
    <sheet name="mapel" sheetId="7" state="hidden" r:id="rId4"/>
    <sheet name="ABSEN" sheetId="8" r:id="rId5"/>
    <sheet name="DATA SISWA" sheetId="9" state="hidden" r:id="rId6"/>
    <sheet name="mapel2" sheetId="12" state="hidden" r:id="rId7"/>
  </sheets>
  <externalReferences>
    <externalReference r:id="rId8"/>
    <externalReference r:id="rId9"/>
    <externalReference r:id="rId10"/>
  </externalReferences>
  <definedNames>
    <definedName name="_xlnm._FilterDatabase" localSheetId="5" hidden="1">'DATA SISWA'!$A$1:$G$721</definedName>
    <definedName name="_xlnm._FilterDatabase" localSheetId="1" hidden="1">RAPORT!#REF!</definedName>
    <definedName name="OLE_LINK2" localSheetId="1">RAPORT!#REF!</definedName>
    <definedName name="_xlnm.Print_Area" localSheetId="1">RAPORT!$A$1:$I$51</definedName>
    <definedName name="_xlnm.Print_Titles" localSheetId="5">'DATA SISWA'!$1:$2</definedName>
    <definedName name="RPTD" localSheetId="5">[1]RPT2!$A$4:$EA$48</definedName>
    <definedName name="RPTD">[2]RPT2!$A$4:$NU$48</definedName>
    <definedName name="WK">[3]Sheet1!$B$2:$D$19</definedName>
  </definedNames>
  <calcPr calcId="124519"/>
</workbook>
</file>

<file path=xl/calcChain.xml><?xml version="1.0" encoding="utf-8"?>
<calcChain xmlns="http://schemas.openxmlformats.org/spreadsheetml/2006/main">
  <c r="CF6" i="3"/>
  <c r="CI6"/>
  <c r="CL6"/>
  <c r="CO6"/>
  <c r="O5" i="12"/>
  <c r="P5"/>
  <c r="Q5"/>
  <c r="R5"/>
  <c r="S5"/>
  <c r="O6"/>
  <c r="P6"/>
  <c r="Q6"/>
  <c r="R6"/>
  <c r="S6"/>
  <c r="T6"/>
  <c r="U6"/>
  <c r="O7"/>
  <c r="P7"/>
  <c r="Q7"/>
  <c r="R7"/>
  <c r="S7"/>
  <c r="T7"/>
  <c r="U7"/>
  <c r="O8"/>
  <c r="P8"/>
  <c r="Q8"/>
  <c r="R8"/>
  <c r="S8"/>
  <c r="T8"/>
  <c r="U8"/>
  <c r="V8"/>
  <c r="W8"/>
  <c r="X8"/>
  <c r="Y8"/>
  <c r="Z8"/>
  <c r="N6"/>
  <c r="N7"/>
  <c r="N8"/>
  <c r="N5"/>
  <c r="N1"/>
  <c r="O1"/>
  <c r="P1"/>
  <c r="Q1"/>
  <c r="N2"/>
  <c r="O2"/>
  <c r="P2"/>
  <c r="N3"/>
  <c r="O3"/>
  <c r="P3"/>
  <c r="Q3"/>
  <c r="N4"/>
  <c r="O4"/>
  <c r="P4"/>
  <c r="N9"/>
  <c r="O9"/>
  <c r="N10"/>
  <c r="N11"/>
  <c r="O11"/>
  <c r="O12"/>
  <c r="P12"/>
  <c r="Q12"/>
  <c r="AB6" i="3"/>
  <c r="AE6" s="1"/>
  <c r="AH6" s="1"/>
  <c r="AK6" s="1"/>
  <c r="AN6" s="1"/>
  <c r="AQ6" s="1"/>
  <c r="AT6" s="1"/>
  <c r="AW6" s="1"/>
  <c r="AZ6" s="1"/>
  <c r="BC6" s="1"/>
  <c r="BF6" s="1"/>
  <c r="BI6" s="1"/>
  <c r="BL6" s="1"/>
  <c r="BO6" s="1"/>
  <c r="BR6" s="1"/>
  <c r="BU6" s="1"/>
  <c r="BX6" s="1"/>
  <c r="CA6" s="1"/>
  <c r="CD6" s="1"/>
  <c r="CG6" s="1"/>
  <c r="CJ6" s="1"/>
  <c r="CM6" s="1"/>
  <c r="CP6" s="1"/>
  <c r="AC6"/>
  <c r="AF6" s="1"/>
  <c r="AI6" s="1"/>
  <c r="AL6" s="1"/>
  <c r="AD6"/>
  <c r="AG6"/>
  <c r="AJ6"/>
  <c r="AM6" s="1"/>
  <c r="AP6" s="1"/>
  <c r="AS6" s="1"/>
  <c r="AV6" s="1"/>
  <c r="AY6" s="1"/>
  <c r="BB6" s="1"/>
  <c r="BE6" s="1"/>
  <c r="BH6" s="1"/>
  <c r="BK6" s="1"/>
  <c r="BN6" s="1"/>
  <c r="BQ6" s="1"/>
  <c r="BT6" s="1"/>
  <c r="BW6" s="1"/>
  <c r="BZ6" s="1"/>
  <c r="CC6" s="1"/>
  <c r="AA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6"/>
  <c r="U7"/>
  <c r="V7"/>
  <c r="W7"/>
  <c r="U8"/>
  <c r="V8"/>
  <c r="W8"/>
  <c r="U9"/>
  <c r="V9"/>
  <c r="W9"/>
  <c r="U10"/>
  <c r="V10"/>
  <c r="W10"/>
  <c r="U11"/>
  <c r="V11"/>
  <c r="W11"/>
  <c r="U12"/>
  <c r="V12"/>
  <c r="W12"/>
  <c r="U13"/>
  <c r="V13"/>
  <c r="W13"/>
  <c r="U14"/>
  <c r="V14"/>
  <c r="W14"/>
  <c r="U15"/>
  <c r="V15"/>
  <c r="W15"/>
  <c r="U16"/>
  <c r="V16"/>
  <c r="W16"/>
  <c r="U17"/>
  <c r="V17"/>
  <c r="W17"/>
  <c r="U18"/>
  <c r="V18"/>
  <c r="W18"/>
  <c r="U19"/>
  <c r="V19"/>
  <c r="W19"/>
  <c r="U20"/>
  <c r="V20"/>
  <c r="W20"/>
  <c r="U21"/>
  <c r="V21"/>
  <c r="W21"/>
  <c r="U22"/>
  <c r="V22"/>
  <c r="W22"/>
  <c r="U23"/>
  <c r="V23"/>
  <c r="W23"/>
  <c r="U24"/>
  <c r="V24"/>
  <c r="W24"/>
  <c r="U25"/>
  <c r="V25"/>
  <c r="W25"/>
  <c r="U26"/>
  <c r="V26"/>
  <c r="W26"/>
  <c r="U27"/>
  <c r="V27"/>
  <c r="W27"/>
  <c r="U28"/>
  <c r="V28"/>
  <c r="W28"/>
  <c r="U29"/>
  <c r="V29"/>
  <c r="W29"/>
  <c r="U30"/>
  <c r="V30"/>
  <c r="W30"/>
  <c r="U31"/>
  <c r="V31"/>
  <c r="W31"/>
  <c r="U32"/>
  <c r="V32"/>
  <c r="W32"/>
  <c r="U33"/>
  <c r="V33"/>
  <c r="W33"/>
  <c r="U34"/>
  <c r="V34"/>
  <c r="W34"/>
  <c r="U35"/>
  <c r="V35"/>
  <c r="W35"/>
  <c r="U36"/>
  <c r="V36"/>
  <c r="W36"/>
  <c r="U37"/>
  <c r="V37"/>
  <c r="W37"/>
  <c r="U38"/>
  <c r="V38"/>
  <c r="W38"/>
  <c r="U39"/>
  <c r="V39"/>
  <c r="W39"/>
  <c r="U40"/>
  <c r="V40"/>
  <c r="W40"/>
  <c r="U41"/>
  <c r="V41"/>
  <c r="W41"/>
  <c r="U42"/>
  <c r="V42"/>
  <c r="W42"/>
  <c r="U43"/>
  <c r="V43"/>
  <c r="W43"/>
  <c r="U44"/>
  <c r="V44"/>
  <c r="W44"/>
  <c r="U45"/>
  <c r="V45"/>
  <c r="W45"/>
  <c r="U46"/>
  <c r="V46"/>
  <c r="W46"/>
  <c r="U47"/>
  <c r="V47"/>
  <c r="W47"/>
  <c r="U48"/>
  <c r="V48"/>
  <c r="W48"/>
  <c r="V6"/>
  <c r="W6"/>
  <c r="U6"/>
  <c r="X3"/>
  <c r="AD2"/>
  <c r="AG2" s="1"/>
  <c r="AJ2" s="1"/>
  <c r="AM2" s="1"/>
  <c r="AP2" s="1"/>
  <c r="AS2" s="1"/>
  <c r="AV2" s="1"/>
  <c r="AY2" s="1"/>
  <c r="BB2" s="1"/>
  <c r="BE2" s="1"/>
  <c r="BH2" s="1"/>
  <c r="BK2" s="1"/>
  <c r="BN2" s="1"/>
  <c r="BQ2" s="1"/>
  <c r="BT2" s="1"/>
  <c r="BW2" s="1"/>
  <c r="BZ2" s="1"/>
  <c r="CC2" s="1"/>
  <c r="CF2" s="1"/>
  <c r="AA2"/>
  <c r="AA3" s="1"/>
  <c r="B5" i="12"/>
  <c r="B6"/>
  <c r="B7"/>
  <c r="B8"/>
  <c r="B9"/>
  <c r="K9"/>
  <c r="L9"/>
  <c r="M9"/>
  <c r="B10"/>
  <c r="K10"/>
  <c r="L10"/>
  <c r="M10"/>
  <c r="B11"/>
  <c r="K11"/>
  <c r="L11"/>
  <c r="M11"/>
  <c r="B12"/>
  <c r="K12"/>
  <c r="L12"/>
  <c r="M12"/>
  <c r="N12"/>
  <c r="A2"/>
  <c r="B2"/>
  <c r="L2"/>
  <c r="M2"/>
  <c r="A3"/>
  <c r="B3"/>
  <c r="L3"/>
  <c r="M3"/>
  <c r="A4"/>
  <c r="B4"/>
  <c r="L4"/>
  <c r="M4"/>
  <c r="B1"/>
  <c r="L1"/>
  <c r="M1"/>
  <c r="A5"/>
  <c r="A6"/>
  <c r="A7"/>
  <c r="A8"/>
  <c r="A9"/>
  <c r="A10"/>
  <c r="A11"/>
  <c r="A12"/>
  <c r="A1"/>
  <c r="AO6" i="3" l="1"/>
  <c r="AR6" s="1"/>
  <c r="AU6" s="1"/>
  <c r="AX6" s="1"/>
  <c r="BA6" s="1"/>
  <c r="BD6" s="1"/>
  <c r="BG6" s="1"/>
  <c r="BJ6" s="1"/>
  <c r="BM6" s="1"/>
  <c r="BP6" s="1"/>
  <c r="BS6" s="1"/>
  <c r="BV6" s="1"/>
  <c r="BY6" s="1"/>
  <c r="CB6" s="1"/>
  <c r="CE6" s="1"/>
  <c r="CH6" s="1"/>
  <c r="CK6" s="1"/>
  <c r="CN6" s="1"/>
  <c r="CQ6" s="1"/>
  <c r="CI2"/>
  <c r="CF3"/>
  <c r="CC3"/>
  <c r="BQ3"/>
  <c r="BE3"/>
  <c r="AS3"/>
  <c r="AG3"/>
  <c r="BT3"/>
  <c r="BH3"/>
  <c r="AV3"/>
  <c r="AJ3"/>
  <c r="BW3"/>
  <c r="BK3"/>
  <c r="AY3"/>
  <c r="AM3"/>
  <c r="BZ3"/>
  <c r="BN3"/>
  <c r="BB3"/>
  <c r="AP3"/>
  <c r="AD3"/>
  <c r="A4" i="8"/>
  <c r="A6" i="3"/>
  <c r="S6" s="1"/>
  <c r="J5" i="9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J47"/>
  <c r="K47"/>
  <c r="L47"/>
  <c r="J48"/>
  <c r="K48"/>
  <c r="L48"/>
  <c r="J49"/>
  <c r="K49"/>
  <c r="L49"/>
  <c r="J50"/>
  <c r="K50"/>
  <c r="L50"/>
  <c r="J51"/>
  <c r="K51"/>
  <c r="L51"/>
  <c r="J52"/>
  <c r="K52"/>
  <c r="L52"/>
  <c r="J53"/>
  <c r="K53"/>
  <c r="L53"/>
  <c r="J54"/>
  <c r="K54"/>
  <c r="L54"/>
  <c r="J55"/>
  <c r="K55"/>
  <c r="L55"/>
  <c r="J56"/>
  <c r="K56"/>
  <c r="L56"/>
  <c r="J57"/>
  <c r="K57"/>
  <c r="L57"/>
  <c r="J58"/>
  <c r="K58"/>
  <c r="L58"/>
  <c r="J59"/>
  <c r="K59"/>
  <c r="L59"/>
  <c r="J60"/>
  <c r="K60"/>
  <c r="L60"/>
  <c r="J61"/>
  <c r="K61"/>
  <c r="L61"/>
  <c r="J62"/>
  <c r="K62"/>
  <c r="L62"/>
  <c r="J63"/>
  <c r="K63"/>
  <c r="L63"/>
  <c r="J64"/>
  <c r="K64"/>
  <c r="L64"/>
  <c r="J65"/>
  <c r="K65"/>
  <c r="L65"/>
  <c r="J66"/>
  <c r="K66"/>
  <c r="L66"/>
  <c r="J67"/>
  <c r="K67"/>
  <c r="L67"/>
  <c r="J68"/>
  <c r="K68"/>
  <c r="L68"/>
  <c r="J69"/>
  <c r="K69"/>
  <c r="L69"/>
  <c r="J70"/>
  <c r="K70"/>
  <c r="L70"/>
  <c r="J71"/>
  <c r="K71"/>
  <c r="L71"/>
  <c r="J72"/>
  <c r="K72"/>
  <c r="L72"/>
  <c r="J73"/>
  <c r="K73"/>
  <c r="L73"/>
  <c r="J74"/>
  <c r="K74"/>
  <c r="L74"/>
  <c r="J75"/>
  <c r="K75"/>
  <c r="L75"/>
  <c r="J76"/>
  <c r="K76"/>
  <c r="L76"/>
  <c r="J77"/>
  <c r="K77"/>
  <c r="L77"/>
  <c r="J78"/>
  <c r="K78"/>
  <c r="L78"/>
  <c r="J79"/>
  <c r="K79"/>
  <c r="L79"/>
  <c r="J80"/>
  <c r="K80"/>
  <c r="L80"/>
  <c r="J81"/>
  <c r="K81"/>
  <c r="L81"/>
  <c r="J82"/>
  <c r="K82"/>
  <c r="L82"/>
  <c r="J83"/>
  <c r="K83"/>
  <c r="L83"/>
  <c r="J84"/>
  <c r="K84"/>
  <c r="L84"/>
  <c r="J85"/>
  <c r="K85"/>
  <c r="L85"/>
  <c r="J86"/>
  <c r="K86"/>
  <c r="L86"/>
  <c r="J87"/>
  <c r="K87"/>
  <c r="L87"/>
  <c r="J88"/>
  <c r="K88"/>
  <c r="L88"/>
  <c r="J89"/>
  <c r="K89"/>
  <c r="L89"/>
  <c r="J90"/>
  <c r="K90"/>
  <c r="L90"/>
  <c r="J91"/>
  <c r="K91"/>
  <c r="L91"/>
  <c r="J92"/>
  <c r="K92"/>
  <c r="L92"/>
  <c r="J93"/>
  <c r="K93"/>
  <c r="L93"/>
  <c r="J94"/>
  <c r="K94"/>
  <c r="L94"/>
  <c r="J95"/>
  <c r="K95"/>
  <c r="L95"/>
  <c r="J96"/>
  <c r="K96"/>
  <c r="L96"/>
  <c r="J97"/>
  <c r="K97"/>
  <c r="L97"/>
  <c r="J98"/>
  <c r="K98"/>
  <c r="L98"/>
  <c r="J99"/>
  <c r="K99"/>
  <c r="L99"/>
  <c r="J100"/>
  <c r="K100"/>
  <c r="L100"/>
  <c r="J101"/>
  <c r="K101"/>
  <c r="L101"/>
  <c r="J102"/>
  <c r="K102"/>
  <c r="L102"/>
  <c r="J103"/>
  <c r="K103"/>
  <c r="L103"/>
  <c r="J104"/>
  <c r="K104"/>
  <c r="L104"/>
  <c r="J105"/>
  <c r="K105"/>
  <c r="L105"/>
  <c r="J106"/>
  <c r="K106"/>
  <c r="L106"/>
  <c r="J107"/>
  <c r="K107"/>
  <c r="L107"/>
  <c r="J108"/>
  <c r="K108"/>
  <c r="L108"/>
  <c r="J109"/>
  <c r="K109"/>
  <c r="L109"/>
  <c r="J110"/>
  <c r="K110"/>
  <c r="L110"/>
  <c r="J111"/>
  <c r="K111"/>
  <c r="L111"/>
  <c r="J112"/>
  <c r="K112"/>
  <c r="L112"/>
  <c r="J113"/>
  <c r="K113"/>
  <c r="L113"/>
  <c r="J114"/>
  <c r="K114"/>
  <c r="L114"/>
  <c r="J115"/>
  <c r="K115"/>
  <c r="L115"/>
  <c r="J116"/>
  <c r="K116"/>
  <c r="L116"/>
  <c r="J117"/>
  <c r="K117"/>
  <c r="L117"/>
  <c r="J118"/>
  <c r="K118"/>
  <c r="L118"/>
  <c r="J119"/>
  <c r="K119"/>
  <c r="L119"/>
  <c r="J120"/>
  <c r="K120"/>
  <c r="L120"/>
  <c r="J121"/>
  <c r="K121"/>
  <c r="L121"/>
  <c r="J122"/>
  <c r="K122"/>
  <c r="L122"/>
  <c r="J123"/>
  <c r="K123"/>
  <c r="L123"/>
  <c r="J124"/>
  <c r="K124"/>
  <c r="L124"/>
  <c r="J125"/>
  <c r="K125"/>
  <c r="L125"/>
  <c r="J126"/>
  <c r="K126"/>
  <c r="L126"/>
  <c r="J127"/>
  <c r="K127"/>
  <c r="L127"/>
  <c r="J128"/>
  <c r="K128"/>
  <c r="L128"/>
  <c r="J129"/>
  <c r="K129"/>
  <c r="L129"/>
  <c r="J130"/>
  <c r="K130"/>
  <c r="L130"/>
  <c r="J131"/>
  <c r="K131"/>
  <c r="L131"/>
  <c r="J132"/>
  <c r="K132"/>
  <c r="L132"/>
  <c r="J133"/>
  <c r="K133"/>
  <c r="L133"/>
  <c r="J134"/>
  <c r="K134"/>
  <c r="L134"/>
  <c r="J135"/>
  <c r="K135"/>
  <c r="L135"/>
  <c r="J136"/>
  <c r="K136"/>
  <c r="L136"/>
  <c r="J137"/>
  <c r="K137"/>
  <c r="L137"/>
  <c r="J138"/>
  <c r="K138"/>
  <c r="L138"/>
  <c r="J139"/>
  <c r="K139"/>
  <c r="L139"/>
  <c r="J140"/>
  <c r="K140"/>
  <c r="L140"/>
  <c r="J141"/>
  <c r="K141"/>
  <c r="L141"/>
  <c r="J142"/>
  <c r="K142"/>
  <c r="L142"/>
  <c r="J143"/>
  <c r="K143"/>
  <c r="L143"/>
  <c r="J144"/>
  <c r="K144"/>
  <c r="L144"/>
  <c r="J145"/>
  <c r="K145"/>
  <c r="L145"/>
  <c r="J146"/>
  <c r="K146"/>
  <c r="L146"/>
  <c r="J147"/>
  <c r="K147"/>
  <c r="L147"/>
  <c r="J148"/>
  <c r="K148"/>
  <c r="L148"/>
  <c r="J149"/>
  <c r="K149"/>
  <c r="L149"/>
  <c r="J150"/>
  <c r="K150"/>
  <c r="L150"/>
  <c r="J151"/>
  <c r="K151"/>
  <c r="L151"/>
  <c r="J152"/>
  <c r="K152"/>
  <c r="L152"/>
  <c r="J153"/>
  <c r="K153"/>
  <c r="L153"/>
  <c r="J154"/>
  <c r="K154"/>
  <c r="L154"/>
  <c r="J155"/>
  <c r="K155"/>
  <c r="L155"/>
  <c r="J156"/>
  <c r="K156"/>
  <c r="L156"/>
  <c r="J157"/>
  <c r="K157"/>
  <c r="L157"/>
  <c r="J158"/>
  <c r="K158"/>
  <c r="L158"/>
  <c r="J159"/>
  <c r="K159"/>
  <c r="L159"/>
  <c r="J160"/>
  <c r="K160"/>
  <c r="L160"/>
  <c r="J161"/>
  <c r="K161"/>
  <c r="L161"/>
  <c r="J162"/>
  <c r="K162"/>
  <c r="L162"/>
  <c r="J163"/>
  <c r="K163"/>
  <c r="L163"/>
  <c r="J164"/>
  <c r="K164"/>
  <c r="L164"/>
  <c r="J165"/>
  <c r="K165"/>
  <c r="L165"/>
  <c r="J166"/>
  <c r="K166"/>
  <c r="L166"/>
  <c r="J167"/>
  <c r="K167"/>
  <c r="L167"/>
  <c r="J168"/>
  <c r="K168"/>
  <c r="L168"/>
  <c r="J169"/>
  <c r="K169"/>
  <c r="L169"/>
  <c r="J170"/>
  <c r="K170"/>
  <c r="L170"/>
  <c r="J171"/>
  <c r="K171"/>
  <c r="L171"/>
  <c r="J172"/>
  <c r="K172"/>
  <c r="L172"/>
  <c r="J173"/>
  <c r="K173"/>
  <c r="L173"/>
  <c r="J174"/>
  <c r="K174"/>
  <c r="L174"/>
  <c r="J175"/>
  <c r="I175" s="1"/>
  <c r="K175"/>
  <c r="L175"/>
  <c r="J176"/>
  <c r="I176" s="1"/>
  <c r="K176"/>
  <c r="L176"/>
  <c r="J177"/>
  <c r="I177" s="1"/>
  <c r="K177"/>
  <c r="L177"/>
  <c r="J178"/>
  <c r="I178" s="1"/>
  <c r="K178"/>
  <c r="L178"/>
  <c r="J179"/>
  <c r="I179" s="1"/>
  <c r="K179"/>
  <c r="L179"/>
  <c r="J180"/>
  <c r="I180" s="1"/>
  <c r="K180"/>
  <c r="L180"/>
  <c r="J181"/>
  <c r="I181" s="1"/>
  <c r="K181"/>
  <c r="L181"/>
  <c r="J182"/>
  <c r="I182" s="1"/>
  <c r="K182"/>
  <c r="L182"/>
  <c r="J183"/>
  <c r="I183" s="1"/>
  <c r="K183"/>
  <c r="L183"/>
  <c r="J184"/>
  <c r="I184" s="1"/>
  <c r="K184"/>
  <c r="L184"/>
  <c r="J185"/>
  <c r="I185" s="1"/>
  <c r="K185"/>
  <c r="L185"/>
  <c r="J186"/>
  <c r="I186" s="1"/>
  <c r="K186"/>
  <c r="L186"/>
  <c r="J187"/>
  <c r="I187" s="1"/>
  <c r="K187"/>
  <c r="L187"/>
  <c r="J188"/>
  <c r="I188" s="1"/>
  <c r="K188"/>
  <c r="L188"/>
  <c r="J189"/>
  <c r="I189" s="1"/>
  <c r="K189"/>
  <c r="L189"/>
  <c r="J190"/>
  <c r="I190" s="1"/>
  <c r="K190"/>
  <c r="L190"/>
  <c r="J191"/>
  <c r="I191" s="1"/>
  <c r="K191"/>
  <c r="L191"/>
  <c r="J192"/>
  <c r="I192" s="1"/>
  <c r="K192"/>
  <c r="L192"/>
  <c r="J193"/>
  <c r="I193" s="1"/>
  <c r="K193"/>
  <c r="L193"/>
  <c r="J194"/>
  <c r="I194" s="1"/>
  <c r="K194"/>
  <c r="L194"/>
  <c r="J195"/>
  <c r="I195" s="1"/>
  <c r="K195"/>
  <c r="L195"/>
  <c r="J196"/>
  <c r="I196" s="1"/>
  <c r="K196"/>
  <c r="L196"/>
  <c r="J197"/>
  <c r="I197" s="1"/>
  <c r="K197"/>
  <c r="L197"/>
  <c r="J198"/>
  <c r="I198" s="1"/>
  <c r="K198"/>
  <c r="L198"/>
  <c r="J199"/>
  <c r="I199" s="1"/>
  <c r="K199"/>
  <c r="L199"/>
  <c r="J200"/>
  <c r="I200" s="1"/>
  <c r="K200"/>
  <c r="L200"/>
  <c r="J201"/>
  <c r="I201" s="1"/>
  <c r="K201"/>
  <c r="L201"/>
  <c r="J202"/>
  <c r="K202"/>
  <c r="L202"/>
  <c r="J203"/>
  <c r="K203"/>
  <c r="L203"/>
  <c r="J204"/>
  <c r="K204"/>
  <c r="L204"/>
  <c r="J205"/>
  <c r="K205"/>
  <c r="L205"/>
  <c r="J206"/>
  <c r="K206"/>
  <c r="L206"/>
  <c r="J207"/>
  <c r="K207"/>
  <c r="L207"/>
  <c r="J208"/>
  <c r="K208"/>
  <c r="L208"/>
  <c r="J209"/>
  <c r="K209"/>
  <c r="L209"/>
  <c r="J210"/>
  <c r="K210"/>
  <c r="L210"/>
  <c r="J211"/>
  <c r="K211"/>
  <c r="L211"/>
  <c r="J212"/>
  <c r="K212"/>
  <c r="L212"/>
  <c r="J213"/>
  <c r="K213"/>
  <c r="L213"/>
  <c r="J214"/>
  <c r="K214"/>
  <c r="L214"/>
  <c r="J215"/>
  <c r="K215"/>
  <c r="L215"/>
  <c r="J216"/>
  <c r="K216"/>
  <c r="L216"/>
  <c r="J217"/>
  <c r="K217"/>
  <c r="L217"/>
  <c r="J218"/>
  <c r="K218"/>
  <c r="L218"/>
  <c r="J219"/>
  <c r="K219"/>
  <c r="L219"/>
  <c r="J220"/>
  <c r="K220"/>
  <c r="L220"/>
  <c r="J221"/>
  <c r="K221"/>
  <c r="L221"/>
  <c r="J222"/>
  <c r="K222"/>
  <c r="L222"/>
  <c r="J223"/>
  <c r="K223"/>
  <c r="L223"/>
  <c r="J224"/>
  <c r="K224"/>
  <c r="L224"/>
  <c r="J225"/>
  <c r="K225"/>
  <c r="L225"/>
  <c r="J226"/>
  <c r="K226"/>
  <c r="L226"/>
  <c r="J227"/>
  <c r="K227"/>
  <c r="L227"/>
  <c r="J228"/>
  <c r="K228"/>
  <c r="L228"/>
  <c r="J229"/>
  <c r="K229"/>
  <c r="L229"/>
  <c r="J230"/>
  <c r="K230"/>
  <c r="L230"/>
  <c r="J231"/>
  <c r="K231"/>
  <c r="L231"/>
  <c r="J232"/>
  <c r="K232"/>
  <c r="L232"/>
  <c r="J233"/>
  <c r="K233"/>
  <c r="L233"/>
  <c r="J234"/>
  <c r="K234"/>
  <c r="L234"/>
  <c r="J235"/>
  <c r="K235"/>
  <c r="L235"/>
  <c r="J236"/>
  <c r="K236"/>
  <c r="L236"/>
  <c r="J237"/>
  <c r="K237"/>
  <c r="L237"/>
  <c r="J238"/>
  <c r="K238"/>
  <c r="L238"/>
  <c r="J239"/>
  <c r="K239"/>
  <c r="L239"/>
  <c r="J240"/>
  <c r="K240"/>
  <c r="L240"/>
  <c r="J241"/>
  <c r="K241"/>
  <c r="L241"/>
  <c r="J242"/>
  <c r="K242"/>
  <c r="L242"/>
  <c r="J243"/>
  <c r="K243"/>
  <c r="L243"/>
  <c r="J244"/>
  <c r="K244"/>
  <c r="L244"/>
  <c r="J245"/>
  <c r="K245"/>
  <c r="L245"/>
  <c r="J246"/>
  <c r="K246"/>
  <c r="L246"/>
  <c r="J247"/>
  <c r="K247"/>
  <c r="L247"/>
  <c r="J248"/>
  <c r="K248"/>
  <c r="L248"/>
  <c r="J249"/>
  <c r="K249"/>
  <c r="L249"/>
  <c r="J250"/>
  <c r="K250"/>
  <c r="L250"/>
  <c r="J251"/>
  <c r="K251"/>
  <c r="L251"/>
  <c r="J252"/>
  <c r="K252"/>
  <c r="L252"/>
  <c r="J253"/>
  <c r="K253"/>
  <c r="L253"/>
  <c r="J254"/>
  <c r="K254"/>
  <c r="L254"/>
  <c r="J255"/>
  <c r="K255"/>
  <c r="L255"/>
  <c r="J256"/>
  <c r="K256"/>
  <c r="L256"/>
  <c r="J257"/>
  <c r="K257"/>
  <c r="L257"/>
  <c r="J258"/>
  <c r="K258"/>
  <c r="L258"/>
  <c r="J259"/>
  <c r="K259"/>
  <c r="L259"/>
  <c r="J260"/>
  <c r="K260"/>
  <c r="L260"/>
  <c r="J261"/>
  <c r="K261"/>
  <c r="L261"/>
  <c r="J262"/>
  <c r="K262"/>
  <c r="L262"/>
  <c r="J263"/>
  <c r="K263"/>
  <c r="L263"/>
  <c r="J264"/>
  <c r="K264"/>
  <c r="L264"/>
  <c r="J265"/>
  <c r="K265"/>
  <c r="L265"/>
  <c r="J266"/>
  <c r="K266"/>
  <c r="L266"/>
  <c r="J267"/>
  <c r="K267"/>
  <c r="L267"/>
  <c r="J268"/>
  <c r="K268"/>
  <c r="L268"/>
  <c r="J269"/>
  <c r="K269"/>
  <c r="L269"/>
  <c r="J270"/>
  <c r="K270"/>
  <c r="L270"/>
  <c r="J271"/>
  <c r="K271"/>
  <c r="L271"/>
  <c r="J272"/>
  <c r="K272"/>
  <c r="L272"/>
  <c r="J273"/>
  <c r="K273"/>
  <c r="L273"/>
  <c r="J274"/>
  <c r="K274"/>
  <c r="L274"/>
  <c r="J275"/>
  <c r="K275"/>
  <c r="L275"/>
  <c r="J276"/>
  <c r="K276"/>
  <c r="L276"/>
  <c r="J277"/>
  <c r="K277"/>
  <c r="L277"/>
  <c r="J278"/>
  <c r="K278"/>
  <c r="L278"/>
  <c r="J279"/>
  <c r="K279"/>
  <c r="L279"/>
  <c r="J280"/>
  <c r="K280"/>
  <c r="L280"/>
  <c r="J281"/>
  <c r="K281"/>
  <c r="L281"/>
  <c r="J282"/>
  <c r="K282"/>
  <c r="L282"/>
  <c r="J283"/>
  <c r="K283"/>
  <c r="L283"/>
  <c r="J284"/>
  <c r="K284"/>
  <c r="L284"/>
  <c r="J285"/>
  <c r="K285"/>
  <c r="L285"/>
  <c r="J286"/>
  <c r="K286"/>
  <c r="L286"/>
  <c r="J287"/>
  <c r="K287"/>
  <c r="L287"/>
  <c r="J288"/>
  <c r="K288"/>
  <c r="L288"/>
  <c r="J289"/>
  <c r="K289"/>
  <c r="L289"/>
  <c r="J290"/>
  <c r="K290"/>
  <c r="L290"/>
  <c r="J291"/>
  <c r="K291"/>
  <c r="L291"/>
  <c r="J292"/>
  <c r="K292"/>
  <c r="L292"/>
  <c r="J293"/>
  <c r="K293"/>
  <c r="L293"/>
  <c r="J294"/>
  <c r="K294"/>
  <c r="L294"/>
  <c r="J295"/>
  <c r="K295"/>
  <c r="L295"/>
  <c r="J296"/>
  <c r="K296"/>
  <c r="L296"/>
  <c r="J297"/>
  <c r="K297"/>
  <c r="L297"/>
  <c r="J298"/>
  <c r="K298"/>
  <c r="L298"/>
  <c r="J299"/>
  <c r="K299"/>
  <c r="L299"/>
  <c r="J300"/>
  <c r="K300"/>
  <c r="L300"/>
  <c r="J301"/>
  <c r="K301"/>
  <c r="L301"/>
  <c r="J302"/>
  <c r="K302"/>
  <c r="L302"/>
  <c r="J303"/>
  <c r="K303"/>
  <c r="L303"/>
  <c r="J304"/>
  <c r="K304"/>
  <c r="L304"/>
  <c r="J305"/>
  <c r="K305"/>
  <c r="L305"/>
  <c r="J306"/>
  <c r="K306"/>
  <c r="L306"/>
  <c r="J307"/>
  <c r="K307"/>
  <c r="L307"/>
  <c r="J308"/>
  <c r="K308"/>
  <c r="L308"/>
  <c r="J309"/>
  <c r="I309" s="1"/>
  <c r="K309"/>
  <c r="L309"/>
  <c r="J310"/>
  <c r="I310" s="1"/>
  <c r="K310"/>
  <c r="L310"/>
  <c r="J311"/>
  <c r="I311" s="1"/>
  <c r="K311"/>
  <c r="L311"/>
  <c r="J312"/>
  <c r="I312" s="1"/>
  <c r="K312"/>
  <c r="L312"/>
  <c r="J313"/>
  <c r="I313" s="1"/>
  <c r="K313"/>
  <c r="L313"/>
  <c r="J314"/>
  <c r="I314" s="1"/>
  <c r="K314"/>
  <c r="L314"/>
  <c r="J315"/>
  <c r="I315" s="1"/>
  <c r="K315"/>
  <c r="L315"/>
  <c r="J316"/>
  <c r="I316" s="1"/>
  <c r="K316"/>
  <c r="L316"/>
  <c r="J317"/>
  <c r="I317" s="1"/>
  <c r="K317"/>
  <c r="L317"/>
  <c r="J318"/>
  <c r="I318" s="1"/>
  <c r="K318"/>
  <c r="L318"/>
  <c r="J319"/>
  <c r="I319" s="1"/>
  <c r="K319"/>
  <c r="L319"/>
  <c r="J320"/>
  <c r="I320" s="1"/>
  <c r="K320"/>
  <c r="L320"/>
  <c r="J321"/>
  <c r="I321" s="1"/>
  <c r="K321"/>
  <c r="L321"/>
  <c r="J322"/>
  <c r="I322" s="1"/>
  <c r="K322"/>
  <c r="L322"/>
  <c r="J323"/>
  <c r="I323" s="1"/>
  <c r="K323"/>
  <c r="L323"/>
  <c r="J324"/>
  <c r="I324" s="1"/>
  <c r="K324"/>
  <c r="L324"/>
  <c r="J325"/>
  <c r="I325" s="1"/>
  <c r="K325"/>
  <c r="L325"/>
  <c r="J326"/>
  <c r="I326" s="1"/>
  <c r="K326"/>
  <c r="L326"/>
  <c r="J327"/>
  <c r="I327" s="1"/>
  <c r="K327"/>
  <c r="L327"/>
  <c r="J328"/>
  <c r="I328" s="1"/>
  <c r="K328"/>
  <c r="L328"/>
  <c r="J329"/>
  <c r="I329" s="1"/>
  <c r="K329"/>
  <c r="L329"/>
  <c r="J330"/>
  <c r="I330" s="1"/>
  <c r="K330"/>
  <c r="L330"/>
  <c r="J331"/>
  <c r="I331" s="1"/>
  <c r="K331"/>
  <c r="L331"/>
  <c r="J332"/>
  <c r="I332" s="1"/>
  <c r="K332"/>
  <c r="L332"/>
  <c r="J333"/>
  <c r="I333" s="1"/>
  <c r="K333"/>
  <c r="L333"/>
  <c r="J334"/>
  <c r="I334" s="1"/>
  <c r="K334"/>
  <c r="L334"/>
  <c r="J335"/>
  <c r="I335" s="1"/>
  <c r="K335"/>
  <c r="L335"/>
  <c r="J336"/>
  <c r="I336" s="1"/>
  <c r="K336"/>
  <c r="L336"/>
  <c r="J337"/>
  <c r="I337" s="1"/>
  <c r="K337"/>
  <c r="L337"/>
  <c r="J338"/>
  <c r="I338" s="1"/>
  <c r="K338"/>
  <c r="L338"/>
  <c r="J339"/>
  <c r="I339" s="1"/>
  <c r="K339"/>
  <c r="L339"/>
  <c r="J340"/>
  <c r="I340" s="1"/>
  <c r="K340"/>
  <c r="L340"/>
  <c r="J341"/>
  <c r="I341" s="1"/>
  <c r="K341"/>
  <c r="L341"/>
  <c r="J342"/>
  <c r="I342" s="1"/>
  <c r="K342"/>
  <c r="L342"/>
  <c r="J343"/>
  <c r="K343"/>
  <c r="L343"/>
  <c r="J344"/>
  <c r="K344"/>
  <c r="L344"/>
  <c r="J345"/>
  <c r="K345"/>
  <c r="L345"/>
  <c r="J346"/>
  <c r="K346"/>
  <c r="L346"/>
  <c r="J347"/>
  <c r="K347"/>
  <c r="L347"/>
  <c r="J348"/>
  <c r="K348"/>
  <c r="L348"/>
  <c r="J349"/>
  <c r="K349"/>
  <c r="L349"/>
  <c r="J350"/>
  <c r="K350"/>
  <c r="L350"/>
  <c r="J351"/>
  <c r="K351"/>
  <c r="L351"/>
  <c r="J352"/>
  <c r="K352"/>
  <c r="L352"/>
  <c r="J353"/>
  <c r="K353"/>
  <c r="L353"/>
  <c r="J354"/>
  <c r="K354"/>
  <c r="L354"/>
  <c r="J355"/>
  <c r="K355"/>
  <c r="L355"/>
  <c r="J356"/>
  <c r="K356"/>
  <c r="L356"/>
  <c r="J357"/>
  <c r="K357"/>
  <c r="L357"/>
  <c r="J358"/>
  <c r="K358"/>
  <c r="L358"/>
  <c r="J359"/>
  <c r="K359"/>
  <c r="L359"/>
  <c r="J360"/>
  <c r="K360"/>
  <c r="L360"/>
  <c r="J361"/>
  <c r="K361"/>
  <c r="L361"/>
  <c r="J362"/>
  <c r="K362"/>
  <c r="L362"/>
  <c r="J363"/>
  <c r="K363"/>
  <c r="L363"/>
  <c r="J364"/>
  <c r="K364"/>
  <c r="L364"/>
  <c r="J365"/>
  <c r="K365"/>
  <c r="L365"/>
  <c r="J366"/>
  <c r="K366"/>
  <c r="L366"/>
  <c r="J367"/>
  <c r="K367"/>
  <c r="L367"/>
  <c r="J368"/>
  <c r="K368"/>
  <c r="L368"/>
  <c r="J369"/>
  <c r="K369"/>
  <c r="L369"/>
  <c r="J370"/>
  <c r="K370"/>
  <c r="L370"/>
  <c r="J371"/>
  <c r="K371"/>
  <c r="L371"/>
  <c r="J372"/>
  <c r="K372"/>
  <c r="L372"/>
  <c r="J373"/>
  <c r="K373"/>
  <c r="L373"/>
  <c r="J374"/>
  <c r="I374" s="1"/>
  <c r="K374"/>
  <c r="L374"/>
  <c r="J375"/>
  <c r="I375" s="1"/>
  <c r="K375"/>
  <c r="L375"/>
  <c r="J376"/>
  <c r="I376" s="1"/>
  <c r="K376"/>
  <c r="L376"/>
  <c r="J377"/>
  <c r="I377" s="1"/>
  <c r="K377"/>
  <c r="L377"/>
  <c r="J378"/>
  <c r="I378" s="1"/>
  <c r="K378"/>
  <c r="L378"/>
  <c r="J379"/>
  <c r="I379" s="1"/>
  <c r="K379"/>
  <c r="L379"/>
  <c r="J380"/>
  <c r="I380" s="1"/>
  <c r="K380"/>
  <c r="L380"/>
  <c r="J381"/>
  <c r="I381" s="1"/>
  <c r="K381"/>
  <c r="L381"/>
  <c r="J382"/>
  <c r="I382" s="1"/>
  <c r="K382"/>
  <c r="L382"/>
  <c r="J383"/>
  <c r="I383" s="1"/>
  <c r="K383"/>
  <c r="L383"/>
  <c r="J384"/>
  <c r="I384" s="1"/>
  <c r="K384"/>
  <c r="L384"/>
  <c r="J385"/>
  <c r="I385" s="1"/>
  <c r="K385"/>
  <c r="L385"/>
  <c r="J386"/>
  <c r="I386" s="1"/>
  <c r="K386"/>
  <c r="L386"/>
  <c r="J387"/>
  <c r="I387" s="1"/>
  <c r="K387"/>
  <c r="L387"/>
  <c r="J388"/>
  <c r="I388" s="1"/>
  <c r="K388"/>
  <c r="L388"/>
  <c r="J389"/>
  <c r="I389" s="1"/>
  <c r="K389"/>
  <c r="L389"/>
  <c r="J390"/>
  <c r="I390" s="1"/>
  <c r="K390"/>
  <c r="L390"/>
  <c r="J391"/>
  <c r="I391" s="1"/>
  <c r="K391"/>
  <c r="L391"/>
  <c r="J392"/>
  <c r="I392" s="1"/>
  <c r="K392"/>
  <c r="L392"/>
  <c r="J393"/>
  <c r="I393" s="1"/>
  <c r="K393"/>
  <c r="L393"/>
  <c r="J394"/>
  <c r="I394" s="1"/>
  <c r="K394"/>
  <c r="L394"/>
  <c r="J395"/>
  <c r="K395"/>
  <c r="L395"/>
  <c r="J396"/>
  <c r="K396"/>
  <c r="L396"/>
  <c r="J397"/>
  <c r="K397"/>
  <c r="L397"/>
  <c r="J398"/>
  <c r="K398"/>
  <c r="L398"/>
  <c r="J399"/>
  <c r="K399"/>
  <c r="L399"/>
  <c r="J400"/>
  <c r="K400"/>
  <c r="L400"/>
  <c r="J401"/>
  <c r="K401"/>
  <c r="L401"/>
  <c r="J402"/>
  <c r="K402"/>
  <c r="L402"/>
  <c r="J403"/>
  <c r="K403"/>
  <c r="L403"/>
  <c r="J404"/>
  <c r="K404"/>
  <c r="L404"/>
  <c r="J405"/>
  <c r="K405"/>
  <c r="L405"/>
  <c r="J406"/>
  <c r="K406"/>
  <c r="L406"/>
  <c r="J407"/>
  <c r="K407"/>
  <c r="L407"/>
  <c r="J408"/>
  <c r="K408"/>
  <c r="L408"/>
  <c r="J409"/>
  <c r="K409"/>
  <c r="L409"/>
  <c r="J410"/>
  <c r="K410"/>
  <c r="L410"/>
  <c r="J411"/>
  <c r="K411"/>
  <c r="L411"/>
  <c r="J412"/>
  <c r="K412"/>
  <c r="L412"/>
  <c r="J413"/>
  <c r="K413"/>
  <c r="L413"/>
  <c r="J414"/>
  <c r="K414"/>
  <c r="L414"/>
  <c r="J415"/>
  <c r="K415"/>
  <c r="L415"/>
  <c r="J416"/>
  <c r="K416"/>
  <c r="L416"/>
  <c r="J417"/>
  <c r="K417"/>
  <c r="L417"/>
  <c r="J418"/>
  <c r="K418"/>
  <c r="L418"/>
  <c r="J419"/>
  <c r="K419"/>
  <c r="L419"/>
  <c r="J420"/>
  <c r="K420"/>
  <c r="L420"/>
  <c r="J421"/>
  <c r="K421"/>
  <c r="L421"/>
  <c r="J422"/>
  <c r="K422"/>
  <c r="L422"/>
  <c r="J423"/>
  <c r="K423"/>
  <c r="L423"/>
  <c r="J424"/>
  <c r="K424"/>
  <c r="L424"/>
  <c r="J425"/>
  <c r="K425"/>
  <c r="L425"/>
  <c r="J426"/>
  <c r="K426"/>
  <c r="L426"/>
  <c r="J427"/>
  <c r="K427"/>
  <c r="L427"/>
  <c r="J428"/>
  <c r="K428"/>
  <c r="L428"/>
  <c r="J429"/>
  <c r="K429"/>
  <c r="L429"/>
  <c r="J430"/>
  <c r="K430"/>
  <c r="L430"/>
  <c r="J431"/>
  <c r="K431"/>
  <c r="L431"/>
  <c r="J432"/>
  <c r="K432"/>
  <c r="L432"/>
  <c r="J433"/>
  <c r="K433"/>
  <c r="L433"/>
  <c r="J434"/>
  <c r="K434"/>
  <c r="L434"/>
  <c r="J435"/>
  <c r="K435"/>
  <c r="L435"/>
  <c r="J436"/>
  <c r="K436"/>
  <c r="L436"/>
  <c r="J437"/>
  <c r="K437"/>
  <c r="L437"/>
  <c r="J438"/>
  <c r="K438"/>
  <c r="L438"/>
  <c r="J439"/>
  <c r="K439"/>
  <c r="L439"/>
  <c r="J440"/>
  <c r="K440"/>
  <c r="L440"/>
  <c r="J441"/>
  <c r="K441"/>
  <c r="L441"/>
  <c r="J442"/>
  <c r="K442"/>
  <c r="L442"/>
  <c r="J443"/>
  <c r="K443"/>
  <c r="L443"/>
  <c r="J444"/>
  <c r="K444"/>
  <c r="L444"/>
  <c r="J445"/>
  <c r="K445"/>
  <c r="L445"/>
  <c r="J446"/>
  <c r="K446"/>
  <c r="L446"/>
  <c r="J447"/>
  <c r="K447"/>
  <c r="L447"/>
  <c r="J448"/>
  <c r="K448"/>
  <c r="L448"/>
  <c r="J449"/>
  <c r="K449"/>
  <c r="L449"/>
  <c r="J450"/>
  <c r="K450"/>
  <c r="L450"/>
  <c r="J451"/>
  <c r="K451"/>
  <c r="L451"/>
  <c r="J452"/>
  <c r="K452"/>
  <c r="L452"/>
  <c r="J453"/>
  <c r="K453"/>
  <c r="L453"/>
  <c r="J454"/>
  <c r="K454"/>
  <c r="L454"/>
  <c r="J455"/>
  <c r="K455"/>
  <c r="L455"/>
  <c r="J456"/>
  <c r="K456"/>
  <c r="L456"/>
  <c r="J457"/>
  <c r="K457"/>
  <c r="L457"/>
  <c r="J458"/>
  <c r="K458"/>
  <c r="L458"/>
  <c r="J459"/>
  <c r="K459"/>
  <c r="L459"/>
  <c r="J460"/>
  <c r="K460"/>
  <c r="L460"/>
  <c r="J461"/>
  <c r="K461"/>
  <c r="L461"/>
  <c r="J462"/>
  <c r="K462"/>
  <c r="L462"/>
  <c r="J463"/>
  <c r="K463"/>
  <c r="L463"/>
  <c r="J464"/>
  <c r="K464"/>
  <c r="L464"/>
  <c r="J465"/>
  <c r="K465"/>
  <c r="L465"/>
  <c r="J466"/>
  <c r="K466"/>
  <c r="L466"/>
  <c r="J467"/>
  <c r="K467"/>
  <c r="L467"/>
  <c r="J468"/>
  <c r="K468"/>
  <c r="L468"/>
  <c r="J469"/>
  <c r="K469"/>
  <c r="L469"/>
  <c r="J470"/>
  <c r="K470"/>
  <c r="L470"/>
  <c r="J471"/>
  <c r="K471"/>
  <c r="L471"/>
  <c r="J472"/>
  <c r="K472"/>
  <c r="L472"/>
  <c r="J473"/>
  <c r="K473"/>
  <c r="L473"/>
  <c r="J474"/>
  <c r="K474"/>
  <c r="L474"/>
  <c r="J475"/>
  <c r="K475"/>
  <c r="L475"/>
  <c r="J476"/>
  <c r="K476"/>
  <c r="L476"/>
  <c r="J477"/>
  <c r="K477"/>
  <c r="L477"/>
  <c r="J478"/>
  <c r="K478"/>
  <c r="L478"/>
  <c r="J479"/>
  <c r="K479"/>
  <c r="L479"/>
  <c r="J480"/>
  <c r="K480"/>
  <c r="L480"/>
  <c r="J481"/>
  <c r="K481"/>
  <c r="L481"/>
  <c r="J482"/>
  <c r="K482"/>
  <c r="L482"/>
  <c r="J483"/>
  <c r="K483"/>
  <c r="L483"/>
  <c r="J484"/>
  <c r="K484"/>
  <c r="L484"/>
  <c r="J485"/>
  <c r="K485"/>
  <c r="L485"/>
  <c r="J486"/>
  <c r="K486"/>
  <c r="L486"/>
  <c r="J487"/>
  <c r="K487"/>
  <c r="L487"/>
  <c r="J488"/>
  <c r="K488"/>
  <c r="L488"/>
  <c r="J489"/>
  <c r="K489"/>
  <c r="L489"/>
  <c r="J490"/>
  <c r="K490"/>
  <c r="L490"/>
  <c r="J491"/>
  <c r="K491"/>
  <c r="L491"/>
  <c r="J492"/>
  <c r="K492"/>
  <c r="L492"/>
  <c r="J493"/>
  <c r="K493"/>
  <c r="L493"/>
  <c r="J494"/>
  <c r="K494"/>
  <c r="L494"/>
  <c r="J495"/>
  <c r="K495"/>
  <c r="L495"/>
  <c r="J496"/>
  <c r="K496"/>
  <c r="L496"/>
  <c r="J497"/>
  <c r="K497"/>
  <c r="L497"/>
  <c r="J498"/>
  <c r="K498"/>
  <c r="L498"/>
  <c r="J499"/>
  <c r="K499"/>
  <c r="L499"/>
  <c r="J500"/>
  <c r="K500"/>
  <c r="L500"/>
  <c r="J501"/>
  <c r="K501"/>
  <c r="L501"/>
  <c r="J502"/>
  <c r="K502"/>
  <c r="L502"/>
  <c r="J503"/>
  <c r="K503"/>
  <c r="L503"/>
  <c r="J504"/>
  <c r="K504"/>
  <c r="L504"/>
  <c r="J505"/>
  <c r="K505"/>
  <c r="L505"/>
  <c r="J506"/>
  <c r="K506"/>
  <c r="L506"/>
  <c r="J507"/>
  <c r="K507"/>
  <c r="L507"/>
  <c r="J508"/>
  <c r="K508"/>
  <c r="L508"/>
  <c r="J509"/>
  <c r="K509"/>
  <c r="L509"/>
  <c r="J510"/>
  <c r="K510"/>
  <c r="L510"/>
  <c r="J511"/>
  <c r="K511"/>
  <c r="L511"/>
  <c r="J512"/>
  <c r="K512"/>
  <c r="L512"/>
  <c r="J513"/>
  <c r="K513"/>
  <c r="L513"/>
  <c r="J514"/>
  <c r="K514"/>
  <c r="L514"/>
  <c r="J515"/>
  <c r="K515"/>
  <c r="L515"/>
  <c r="J516"/>
  <c r="K516"/>
  <c r="L516"/>
  <c r="J517"/>
  <c r="K517"/>
  <c r="L517"/>
  <c r="J518"/>
  <c r="K518"/>
  <c r="L518"/>
  <c r="J519"/>
  <c r="K519"/>
  <c r="L519"/>
  <c r="J520"/>
  <c r="K520"/>
  <c r="L520"/>
  <c r="J521"/>
  <c r="K521"/>
  <c r="L521"/>
  <c r="J522"/>
  <c r="K522"/>
  <c r="L522"/>
  <c r="J523"/>
  <c r="K523"/>
  <c r="L523"/>
  <c r="J524"/>
  <c r="K524"/>
  <c r="L524"/>
  <c r="J525"/>
  <c r="K525"/>
  <c r="L525"/>
  <c r="J526"/>
  <c r="K526"/>
  <c r="L526"/>
  <c r="J527"/>
  <c r="K527"/>
  <c r="L527"/>
  <c r="J528"/>
  <c r="K528"/>
  <c r="L528"/>
  <c r="J529"/>
  <c r="K529"/>
  <c r="L529"/>
  <c r="J530"/>
  <c r="K530"/>
  <c r="L530"/>
  <c r="J531"/>
  <c r="K531"/>
  <c r="L531"/>
  <c r="J532"/>
  <c r="K532"/>
  <c r="L532"/>
  <c r="J533"/>
  <c r="K533"/>
  <c r="L533"/>
  <c r="J534"/>
  <c r="K534"/>
  <c r="L534"/>
  <c r="J535"/>
  <c r="K535"/>
  <c r="L535"/>
  <c r="J536"/>
  <c r="K536"/>
  <c r="L536"/>
  <c r="J537"/>
  <c r="K537"/>
  <c r="L537"/>
  <c r="J538"/>
  <c r="K538"/>
  <c r="L538"/>
  <c r="J539"/>
  <c r="K539"/>
  <c r="L539"/>
  <c r="J540"/>
  <c r="K540"/>
  <c r="L540"/>
  <c r="J541"/>
  <c r="K541"/>
  <c r="L541"/>
  <c r="J542"/>
  <c r="K542"/>
  <c r="L542"/>
  <c r="J543"/>
  <c r="K543"/>
  <c r="L543"/>
  <c r="J544"/>
  <c r="K544"/>
  <c r="L544"/>
  <c r="J545"/>
  <c r="K545"/>
  <c r="L545"/>
  <c r="J546"/>
  <c r="K546"/>
  <c r="L546"/>
  <c r="J547"/>
  <c r="K547"/>
  <c r="L547"/>
  <c r="J548"/>
  <c r="K548"/>
  <c r="L548"/>
  <c r="J549"/>
  <c r="K549"/>
  <c r="L549"/>
  <c r="J550"/>
  <c r="K550"/>
  <c r="L550"/>
  <c r="J551"/>
  <c r="K551"/>
  <c r="L551"/>
  <c r="J552"/>
  <c r="K552"/>
  <c r="L552"/>
  <c r="J553"/>
  <c r="K553"/>
  <c r="L553"/>
  <c r="J554"/>
  <c r="K554"/>
  <c r="L554"/>
  <c r="J555"/>
  <c r="K555"/>
  <c r="L555"/>
  <c r="J556"/>
  <c r="K556"/>
  <c r="L556"/>
  <c r="J557"/>
  <c r="K557"/>
  <c r="L557"/>
  <c r="J558"/>
  <c r="K558"/>
  <c r="L558"/>
  <c r="J559"/>
  <c r="K559"/>
  <c r="L559"/>
  <c r="J560"/>
  <c r="K560"/>
  <c r="L560"/>
  <c r="J561"/>
  <c r="K561"/>
  <c r="L561"/>
  <c r="J562"/>
  <c r="K562"/>
  <c r="L562"/>
  <c r="J563"/>
  <c r="K563"/>
  <c r="L563"/>
  <c r="J564"/>
  <c r="K564"/>
  <c r="L564"/>
  <c r="J565"/>
  <c r="K565"/>
  <c r="L565"/>
  <c r="J566"/>
  <c r="K566"/>
  <c r="L566"/>
  <c r="J567"/>
  <c r="K567"/>
  <c r="L567"/>
  <c r="J568"/>
  <c r="K568"/>
  <c r="L568"/>
  <c r="J569"/>
  <c r="K569"/>
  <c r="L569"/>
  <c r="J570"/>
  <c r="K570"/>
  <c r="L570"/>
  <c r="J571"/>
  <c r="K571"/>
  <c r="L571"/>
  <c r="J572"/>
  <c r="K572"/>
  <c r="L572"/>
  <c r="J573"/>
  <c r="K573"/>
  <c r="L573"/>
  <c r="J574"/>
  <c r="K574"/>
  <c r="L574"/>
  <c r="J575"/>
  <c r="K575"/>
  <c r="L575"/>
  <c r="J576"/>
  <c r="K576"/>
  <c r="L576"/>
  <c r="J577"/>
  <c r="K577"/>
  <c r="L577"/>
  <c r="J578"/>
  <c r="K578"/>
  <c r="L578"/>
  <c r="J579"/>
  <c r="K579"/>
  <c r="L579"/>
  <c r="J580"/>
  <c r="K580"/>
  <c r="L580"/>
  <c r="J581"/>
  <c r="K581"/>
  <c r="L581"/>
  <c r="J582"/>
  <c r="K582"/>
  <c r="L582"/>
  <c r="J583"/>
  <c r="K583"/>
  <c r="L583"/>
  <c r="J584"/>
  <c r="K584"/>
  <c r="L584"/>
  <c r="J585"/>
  <c r="K585"/>
  <c r="L585"/>
  <c r="J586"/>
  <c r="K586"/>
  <c r="L586"/>
  <c r="J587"/>
  <c r="K587"/>
  <c r="L587"/>
  <c r="J588"/>
  <c r="K588"/>
  <c r="L588"/>
  <c r="J589"/>
  <c r="K589"/>
  <c r="L589"/>
  <c r="J590"/>
  <c r="K590"/>
  <c r="L590"/>
  <c r="J591"/>
  <c r="K591"/>
  <c r="L591"/>
  <c r="J592"/>
  <c r="K592"/>
  <c r="L592"/>
  <c r="J593"/>
  <c r="K593"/>
  <c r="L593"/>
  <c r="J594"/>
  <c r="K594"/>
  <c r="L594"/>
  <c r="J595"/>
  <c r="K595"/>
  <c r="L595"/>
  <c r="J596"/>
  <c r="K596"/>
  <c r="L596"/>
  <c r="J597"/>
  <c r="K597"/>
  <c r="L597"/>
  <c r="J598"/>
  <c r="K598"/>
  <c r="L598"/>
  <c r="J599"/>
  <c r="K599"/>
  <c r="L599"/>
  <c r="J600"/>
  <c r="K600"/>
  <c r="L600"/>
  <c r="J601"/>
  <c r="K601"/>
  <c r="L601"/>
  <c r="J602"/>
  <c r="K602"/>
  <c r="L602"/>
  <c r="J603"/>
  <c r="K603"/>
  <c r="L603"/>
  <c r="J604"/>
  <c r="K604"/>
  <c r="L604"/>
  <c r="J605"/>
  <c r="K605"/>
  <c r="L605"/>
  <c r="J606"/>
  <c r="K606"/>
  <c r="L606"/>
  <c r="J607"/>
  <c r="K607"/>
  <c r="L607"/>
  <c r="J608"/>
  <c r="K608"/>
  <c r="L608"/>
  <c r="J609"/>
  <c r="K609"/>
  <c r="L609"/>
  <c r="J610"/>
  <c r="K610"/>
  <c r="L610"/>
  <c r="J611"/>
  <c r="K611"/>
  <c r="L611"/>
  <c r="J612"/>
  <c r="K612"/>
  <c r="L612"/>
  <c r="J613"/>
  <c r="K613"/>
  <c r="L613"/>
  <c r="J614"/>
  <c r="K614"/>
  <c r="L614"/>
  <c r="J615"/>
  <c r="K615"/>
  <c r="L615"/>
  <c r="J616"/>
  <c r="K616"/>
  <c r="L616"/>
  <c r="J617"/>
  <c r="K617"/>
  <c r="L617"/>
  <c r="J618"/>
  <c r="K618"/>
  <c r="L618"/>
  <c r="J619"/>
  <c r="K619"/>
  <c r="L619"/>
  <c r="J620"/>
  <c r="K620"/>
  <c r="L620"/>
  <c r="J621"/>
  <c r="K621"/>
  <c r="L621"/>
  <c r="J622"/>
  <c r="K622"/>
  <c r="L622"/>
  <c r="J623"/>
  <c r="K623"/>
  <c r="L623"/>
  <c r="J624"/>
  <c r="K624"/>
  <c r="L624"/>
  <c r="J625"/>
  <c r="K625"/>
  <c r="L625"/>
  <c r="J626"/>
  <c r="K626"/>
  <c r="L626"/>
  <c r="J627"/>
  <c r="K627"/>
  <c r="L627"/>
  <c r="J628"/>
  <c r="K628"/>
  <c r="L628"/>
  <c r="J629"/>
  <c r="K629"/>
  <c r="L629"/>
  <c r="J630"/>
  <c r="K630"/>
  <c r="L630"/>
  <c r="J631"/>
  <c r="K631"/>
  <c r="L631"/>
  <c r="J632"/>
  <c r="K632"/>
  <c r="L632"/>
  <c r="J633"/>
  <c r="K633"/>
  <c r="L633"/>
  <c r="J634"/>
  <c r="K634"/>
  <c r="L634"/>
  <c r="J635"/>
  <c r="K635"/>
  <c r="L635"/>
  <c r="J636"/>
  <c r="K636"/>
  <c r="L636"/>
  <c r="J637"/>
  <c r="K637"/>
  <c r="L637"/>
  <c r="J638"/>
  <c r="K638"/>
  <c r="L638"/>
  <c r="J639"/>
  <c r="K639"/>
  <c r="L639"/>
  <c r="J640"/>
  <c r="K640"/>
  <c r="L640"/>
  <c r="J641"/>
  <c r="K641"/>
  <c r="L641"/>
  <c r="J642"/>
  <c r="K642"/>
  <c r="L642"/>
  <c r="J643"/>
  <c r="K643"/>
  <c r="L643"/>
  <c r="J644"/>
  <c r="K644"/>
  <c r="L644"/>
  <c r="J645"/>
  <c r="K645"/>
  <c r="L645"/>
  <c r="J646"/>
  <c r="K646"/>
  <c r="L646"/>
  <c r="J647"/>
  <c r="K647"/>
  <c r="L647"/>
  <c r="J648"/>
  <c r="K648"/>
  <c r="L648"/>
  <c r="J649"/>
  <c r="K649"/>
  <c r="L649"/>
  <c r="J650"/>
  <c r="K650"/>
  <c r="L650"/>
  <c r="J651"/>
  <c r="K651"/>
  <c r="L651"/>
  <c r="J652"/>
  <c r="K652"/>
  <c r="L652"/>
  <c r="J653"/>
  <c r="K653"/>
  <c r="L653"/>
  <c r="J654"/>
  <c r="K654"/>
  <c r="L654"/>
  <c r="J655"/>
  <c r="K655"/>
  <c r="L655"/>
  <c r="J656"/>
  <c r="K656"/>
  <c r="L656"/>
  <c r="J657"/>
  <c r="K657"/>
  <c r="L657"/>
  <c r="J658"/>
  <c r="K658"/>
  <c r="L658"/>
  <c r="J659"/>
  <c r="K659"/>
  <c r="L659"/>
  <c r="J660"/>
  <c r="K660"/>
  <c r="L660"/>
  <c r="J661"/>
  <c r="K661"/>
  <c r="L661"/>
  <c r="J662"/>
  <c r="K662"/>
  <c r="L662"/>
  <c r="J663"/>
  <c r="K663"/>
  <c r="L663"/>
  <c r="J664"/>
  <c r="K664"/>
  <c r="L664"/>
  <c r="J665"/>
  <c r="K665"/>
  <c r="L665"/>
  <c r="J666"/>
  <c r="K666"/>
  <c r="L666"/>
  <c r="J667"/>
  <c r="K667"/>
  <c r="L667"/>
  <c r="J668"/>
  <c r="K668"/>
  <c r="L668"/>
  <c r="J669"/>
  <c r="K669"/>
  <c r="L669"/>
  <c r="J670"/>
  <c r="K670"/>
  <c r="L670"/>
  <c r="J671"/>
  <c r="K671"/>
  <c r="L671"/>
  <c r="J672"/>
  <c r="K672"/>
  <c r="L672"/>
  <c r="J673"/>
  <c r="K673"/>
  <c r="L673"/>
  <c r="J674"/>
  <c r="K674"/>
  <c r="L674"/>
  <c r="J675"/>
  <c r="K675"/>
  <c r="L675"/>
  <c r="J676"/>
  <c r="K676"/>
  <c r="L676"/>
  <c r="J677"/>
  <c r="K677"/>
  <c r="L677"/>
  <c r="J678"/>
  <c r="K678"/>
  <c r="L678"/>
  <c r="J679"/>
  <c r="K679"/>
  <c r="L679"/>
  <c r="J680"/>
  <c r="K680"/>
  <c r="L680"/>
  <c r="J681"/>
  <c r="K681"/>
  <c r="L681"/>
  <c r="J682"/>
  <c r="K682"/>
  <c r="L682"/>
  <c r="J683"/>
  <c r="K683"/>
  <c r="L683"/>
  <c r="J684"/>
  <c r="K684"/>
  <c r="L684"/>
  <c r="J685"/>
  <c r="K685"/>
  <c r="L685"/>
  <c r="J686"/>
  <c r="K686"/>
  <c r="L686"/>
  <c r="J687"/>
  <c r="K687"/>
  <c r="L687"/>
  <c r="J688"/>
  <c r="K688"/>
  <c r="L688"/>
  <c r="J689"/>
  <c r="K689"/>
  <c r="L689"/>
  <c r="J690"/>
  <c r="K690"/>
  <c r="L690"/>
  <c r="J691"/>
  <c r="K691"/>
  <c r="L691"/>
  <c r="J692"/>
  <c r="K692"/>
  <c r="L692"/>
  <c r="J693"/>
  <c r="K693"/>
  <c r="L693"/>
  <c r="J694"/>
  <c r="K694"/>
  <c r="L694"/>
  <c r="J695"/>
  <c r="K695"/>
  <c r="L695"/>
  <c r="J696"/>
  <c r="K696"/>
  <c r="L696"/>
  <c r="J697"/>
  <c r="K697"/>
  <c r="L697"/>
  <c r="J698"/>
  <c r="K698"/>
  <c r="L698"/>
  <c r="J699"/>
  <c r="K699"/>
  <c r="L699"/>
  <c r="J700"/>
  <c r="K700"/>
  <c r="L700"/>
  <c r="J701"/>
  <c r="K701"/>
  <c r="L701"/>
  <c r="J702"/>
  <c r="K702"/>
  <c r="L702"/>
  <c r="J703"/>
  <c r="K703"/>
  <c r="L703"/>
  <c r="J704"/>
  <c r="K704"/>
  <c r="L704"/>
  <c r="J705"/>
  <c r="K705"/>
  <c r="L705"/>
  <c r="J706"/>
  <c r="K706"/>
  <c r="L706"/>
  <c r="J707"/>
  <c r="K707"/>
  <c r="L707"/>
  <c r="J708"/>
  <c r="K708"/>
  <c r="L708"/>
  <c r="J709"/>
  <c r="K709"/>
  <c r="L709"/>
  <c r="J710"/>
  <c r="K710"/>
  <c r="L710"/>
  <c r="J711"/>
  <c r="K711"/>
  <c r="L711"/>
  <c r="J712"/>
  <c r="K712"/>
  <c r="L712"/>
  <c r="J713"/>
  <c r="K713"/>
  <c r="L713"/>
  <c r="J714"/>
  <c r="K714"/>
  <c r="L714"/>
  <c r="J715"/>
  <c r="K715"/>
  <c r="L715"/>
  <c r="J716"/>
  <c r="K716"/>
  <c r="L716"/>
  <c r="J717"/>
  <c r="K717"/>
  <c r="L717"/>
  <c r="J718"/>
  <c r="K718"/>
  <c r="L718"/>
  <c r="J719"/>
  <c r="K719"/>
  <c r="L719"/>
  <c r="J720"/>
  <c r="K720"/>
  <c r="L720"/>
  <c r="J721"/>
  <c r="K721"/>
  <c r="L721"/>
  <c r="J722"/>
  <c r="K722"/>
  <c r="L722"/>
  <c r="J723"/>
  <c r="K723"/>
  <c r="L723"/>
  <c r="J724"/>
  <c r="K724"/>
  <c r="L724"/>
  <c r="J725"/>
  <c r="K725"/>
  <c r="L725"/>
  <c r="J726"/>
  <c r="K726"/>
  <c r="L726"/>
  <c r="J727"/>
  <c r="K727"/>
  <c r="L727"/>
  <c r="J728"/>
  <c r="K728"/>
  <c r="L728"/>
  <c r="J729"/>
  <c r="K729"/>
  <c r="L729"/>
  <c r="J730"/>
  <c r="K730"/>
  <c r="L730"/>
  <c r="J731"/>
  <c r="K731"/>
  <c r="L731"/>
  <c r="J732"/>
  <c r="K732"/>
  <c r="L732"/>
  <c r="J733"/>
  <c r="K733"/>
  <c r="L733"/>
  <c r="J734"/>
  <c r="K734"/>
  <c r="L734"/>
  <c r="J735"/>
  <c r="K735"/>
  <c r="L735"/>
  <c r="J736"/>
  <c r="K736"/>
  <c r="L736"/>
  <c r="J737"/>
  <c r="K737"/>
  <c r="L737"/>
  <c r="J738"/>
  <c r="K738"/>
  <c r="L738"/>
  <c r="J739"/>
  <c r="K739"/>
  <c r="L739"/>
  <c r="J740"/>
  <c r="K740"/>
  <c r="L740"/>
  <c r="J741"/>
  <c r="K741"/>
  <c r="L741"/>
  <c r="J742"/>
  <c r="K742"/>
  <c r="L742"/>
  <c r="J743"/>
  <c r="K743"/>
  <c r="L743"/>
  <c r="J744"/>
  <c r="K744"/>
  <c r="L744"/>
  <c r="J745"/>
  <c r="K745"/>
  <c r="L745"/>
  <c r="J746"/>
  <c r="K746"/>
  <c r="L746"/>
  <c r="J747"/>
  <c r="K747"/>
  <c r="L747"/>
  <c r="J748"/>
  <c r="K748"/>
  <c r="L748"/>
  <c r="J749"/>
  <c r="K749"/>
  <c r="L749"/>
  <c r="J750"/>
  <c r="K750"/>
  <c r="L750"/>
  <c r="J751"/>
  <c r="K751"/>
  <c r="L751"/>
  <c r="J752"/>
  <c r="K752"/>
  <c r="L752"/>
  <c r="J753"/>
  <c r="K753"/>
  <c r="L753"/>
  <c r="J754"/>
  <c r="K754"/>
  <c r="L754"/>
  <c r="J755"/>
  <c r="K755"/>
  <c r="L755"/>
  <c r="J4"/>
  <c r="I4" s="1"/>
  <c r="K4"/>
  <c r="L4"/>
  <c r="K3"/>
  <c r="L3"/>
  <c r="J3"/>
  <c r="I3" s="1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"/>
  <c r="G3"/>
  <c r="CL2" i="3" l="1"/>
  <c r="CI3"/>
  <c r="I5" i="9"/>
  <c r="CO2" i="3" l="1"/>
  <c r="CO3" s="1"/>
  <c r="CL3"/>
  <c r="I7" i="9"/>
  <c r="I6"/>
  <c r="I8" l="1"/>
  <c r="I10"/>
  <c r="I9"/>
  <c r="I11" l="1"/>
  <c r="I12" l="1"/>
  <c r="I13" l="1"/>
  <c r="I14" l="1"/>
  <c r="I15" l="1"/>
  <c r="I16" l="1"/>
  <c r="I18" l="1"/>
  <c r="I17"/>
  <c r="I19" s="1"/>
  <c r="I20" l="1"/>
  <c r="I21" s="1"/>
  <c r="I22" l="1"/>
  <c r="I23" l="1"/>
  <c r="I395" l="1"/>
  <c r="I396" s="1"/>
  <c r="I397" s="1"/>
  <c r="I398" s="1"/>
  <c r="I399" s="1"/>
  <c r="I400" s="1"/>
  <c r="I401" s="1"/>
  <c r="I24"/>
  <c r="I25" l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202"/>
  <c r="I203" s="1"/>
  <c r="I204" s="1"/>
  <c r="I205" s="1"/>
  <c r="I206" s="1"/>
  <c r="I207" s="1"/>
  <c r="I208" s="1"/>
  <c r="I209" s="1"/>
  <c r="I107" l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76"/>
  <c r="I436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77" l="1"/>
  <c r="I78" l="1"/>
  <c r="I79" l="1"/>
  <c r="I80" l="1"/>
  <c r="I81" l="1"/>
  <c r="I82" l="1"/>
  <c r="I83" l="1"/>
  <c r="I84" l="1"/>
  <c r="I85" l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244" l="1"/>
  <c r="I245" s="1"/>
  <c r="I246" s="1"/>
  <c r="I247" s="1"/>
  <c r="I248" s="1"/>
  <c r="I210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9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/>
  <c r="I275" l="1"/>
  <c r="I276" l="1"/>
  <c r="I277" l="1"/>
  <c r="I278" l="1"/>
  <c r="I279" l="1"/>
  <c r="I280" l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402" l="1"/>
  <c r="B6" i="3"/>
  <c r="B4" i="8"/>
  <c r="C6" i="3"/>
  <c r="I403" i="9" l="1"/>
  <c r="C4" i="8"/>
  <c r="I404" i="9" l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l="1"/>
  <c r="I433" s="1"/>
  <c r="I434" s="1"/>
  <c r="I435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I507" s="1"/>
  <c r="I508" s="1"/>
  <c r="I509" s="1"/>
  <c r="I510" s="1"/>
  <c r="I511" s="1"/>
  <c r="I512" s="1"/>
  <c r="I513" s="1"/>
  <c r="I514" s="1"/>
  <c r="I515" s="1"/>
  <c r="I516" s="1"/>
  <c r="I517" s="1"/>
  <c r="I518" s="1"/>
  <c r="I519" s="1"/>
  <c r="I520" s="1"/>
  <c r="I521" s="1"/>
  <c r="I522" s="1"/>
  <c r="I523" s="1"/>
  <c r="I524" s="1"/>
  <c r="I525" s="1"/>
  <c r="I526" s="1"/>
  <c r="I527" s="1"/>
  <c r="I528" s="1"/>
  <c r="I529" s="1"/>
  <c r="I530" s="1"/>
  <c r="I531" s="1"/>
  <c r="I532" s="1"/>
  <c r="I533" s="1"/>
  <c r="I534" s="1"/>
  <c r="I535" s="1"/>
  <c r="I536" s="1"/>
  <c r="I537" s="1"/>
  <c r="I538" s="1"/>
  <c r="I539" s="1"/>
  <c r="I540" s="1"/>
  <c r="I541" s="1"/>
  <c r="I542" s="1"/>
  <c r="I543" s="1"/>
  <c r="I544" s="1"/>
  <c r="I545" s="1"/>
  <c r="I546" s="1"/>
  <c r="I547" s="1"/>
  <c r="I548" s="1"/>
  <c r="I549" s="1"/>
  <c r="I550" s="1"/>
  <c r="I551" s="1"/>
  <c r="I552" s="1"/>
  <c r="I553" s="1"/>
  <c r="I554" s="1"/>
  <c r="I555" s="1"/>
  <c r="I556" s="1"/>
  <c r="I557" s="1"/>
  <c r="I558" s="1"/>
  <c r="I559" s="1"/>
  <c r="I560" s="1"/>
  <c r="I561" s="1"/>
  <c r="I562" s="1"/>
  <c r="I563" s="1"/>
  <c r="I564" s="1"/>
  <c r="I565" s="1"/>
  <c r="I566" s="1"/>
  <c r="I567" s="1"/>
  <c r="I568" s="1"/>
  <c r="I569" s="1"/>
  <c r="I570" s="1"/>
  <c r="I571" s="1"/>
  <c r="I572" s="1"/>
  <c r="I573" s="1"/>
  <c r="I574" s="1"/>
  <c r="I575" s="1"/>
  <c r="I576" s="1"/>
  <c r="I577" s="1"/>
  <c r="I578" s="1"/>
  <c r="I579" s="1"/>
  <c r="I580" s="1"/>
  <c r="I581" s="1"/>
  <c r="I582" s="1"/>
  <c r="I583" s="1"/>
  <c r="I584" s="1"/>
  <c r="I585" s="1"/>
  <c r="I586" s="1"/>
  <c r="I587" s="1"/>
  <c r="I588" s="1"/>
  <c r="I589" s="1"/>
  <c r="I590" s="1"/>
  <c r="I591" s="1"/>
  <c r="I592" s="1"/>
  <c r="I593" s="1"/>
  <c r="I594" s="1"/>
  <c r="I595" s="1"/>
  <c r="I596" s="1"/>
  <c r="I597" s="1"/>
  <c r="I598" s="1"/>
  <c r="I599" s="1"/>
  <c r="I600" s="1"/>
  <c r="I601" s="1"/>
  <c r="I602" s="1"/>
  <c r="I603" s="1"/>
  <c r="I604" s="1"/>
  <c r="I605" s="1"/>
  <c r="I606" s="1"/>
  <c r="I607" s="1"/>
  <c r="I608" s="1"/>
  <c r="I609" s="1"/>
  <c r="I610" s="1"/>
  <c r="I611" s="1"/>
  <c r="I612" s="1"/>
  <c r="I613" s="1"/>
  <c r="I614" s="1"/>
  <c r="I615" s="1"/>
  <c r="I616" s="1"/>
  <c r="I617" s="1"/>
  <c r="I618" s="1"/>
  <c r="I619" s="1"/>
  <c r="I620" s="1"/>
  <c r="I621" s="1"/>
  <c r="I622" s="1"/>
  <c r="I623" s="1"/>
  <c r="I624" s="1"/>
  <c r="I625" s="1"/>
  <c r="I626" s="1"/>
  <c r="I627" s="1"/>
  <c r="I628" s="1"/>
  <c r="I629" s="1"/>
  <c r="I630" s="1"/>
  <c r="I631" s="1"/>
  <c r="I632" s="1"/>
  <c r="I633" s="1"/>
  <c r="I634" s="1"/>
  <c r="I635" s="1"/>
  <c r="I636" s="1"/>
  <c r="I637" s="1"/>
  <c r="I638" s="1"/>
  <c r="I639" s="1"/>
  <c r="I640" s="1"/>
  <c r="I641" s="1"/>
  <c r="I642" s="1"/>
  <c r="I643" s="1"/>
  <c r="I644" s="1"/>
  <c r="I645" s="1"/>
  <c r="I646" s="1"/>
  <c r="I647" s="1"/>
  <c r="I648" s="1"/>
  <c r="I649" s="1"/>
  <c r="I650" s="1"/>
  <c r="I651" s="1"/>
  <c r="I652" s="1"/>
  <c r="I653" s="1"/>
  <c r="I654" s="1"/>
  <c r="I655" s="1"/>
  <c r="I656" s="1"/>
  <c r="I657" s="1"/>
  <c r="I658" s="1"/>
  <c r="I659" s="1"/>
  <c r="I660" s="1"/>
  <c r="I661" s="1"/>
  <c r="I662" s="1"/>
  <c r="I663" s="1"/>
  <c r="I664" s="1"/>
  <c r="I665" s="1"/>
  <c r="I666" s="1"/>
  <c r="I667" s="1"/>
  <c r="I668" s="1"/>
  <c r="I669" s="1"/>
  <c r="I670" s="1"/>
  <c r="I671" s="1"/>
  <c r="I672" s="1"/>
  <c r="I673" s="1"/>
  <c r="I674" s="1"/>
  <c r="I675" s="1"/>
  <c r="I676" s="1"/>
  <c r="I677" s="1"/>
  <c r="I678" s="1"/>
  <c r="I679" s="1"/>
  <c r="I680" s="1"/>
  <c r="I681" s="1"/>
  <c r="I682" s="1"/>
  <c r="I683" s="1"/>
  <c r="I684" s="1"/>
  <c r="I685" s="1"/>
  <c r="I686" s="1"/>
  <c r="I687" s="1"/>
  <c r="I688" s="1"/>
  <c r="I689" s="1"/>
  <c r="I690" s="1"/>
  <c r="I691" s="1"/>
  <c r="I692" s="1"/>
  <c r="I693" s="1"/>
  <c r="I694" s="1"/>
  <c r="I695" s="1"/>
  <c r="I696" s="1"/>
  <c r="I697" s="1"/>
  <c r="I698" s="1"/>
  <c r="I699" s="1"/>
  <c r="I700" s="1"/>
  <c r="I701" s="1"/>
  <c r="I702" s="1"/>
  <c r="I703" s="1"/>
  <c r="I704" s="1"/>
  <c r="I705" s="1"/>
  <c r="I706" s="1"/>
  <c r="I707" s="1"/>
  <c r="I708" s="1"/>
  <c r="I709" s="1"/>
  <c r="I710" s="1"/>
  <c r="I711" s="1"/>
  <c r="I712" s="1"/>
  <c r="I713" s="1"/>
  <c r="I714" s="1"/>
  <c r="I715" s="1"/>
  <c r="I716" s="1"/>
  <c r="I717" s="1"/>
  <c r="I718" s="1"/>
  <c r="I719" s="1"/>
  <c r="I720" s="1"/>
  <c r="I721" s="1"/>
  <c r="I722" s="1"/>
  <c r="I723" s="1"/>
  <c r="I724" s="1"/>
  <c r="I725" s="1"/>
  <c r="I726" s="1"/>
  <c r="I727" s="1"/>
  <c r="I728" s="1"/>
  <c r="I729" s="1"/>
  <c r="I730" s="1"/>
  <c r="I731" s="1"/>
  <c r="I732" s="1"/>
  <c r="I733" s="1"/>
  <c r="I734" s="1"/>
  <c r="I735" s="1"/>
  <c r="I736" s="1"/>
  <c r="I737" s="1"/>
  <c r="I738" s="1"/>
  <c r="I739" s="1"/>
  <c r="I740" s="1"/>
  <c r="I741" s="1"/>
  <c r="I742" s="1"/>
  <c r="I743" s="1"/>
  <c r="I744" s="1"/>
  <c r="I745" s="1"/>
  <c r="I746" s="1"/>
  <c r="I747" s="1"/>
  <c r="I748" s="1"/>
  <c r="I749" s="1"/>
  <c r="I750" s="1"/>
  <c r="I751" s="1"/>
  <c r="I752" s="1"/>
  <c r="I753" s="1"/>
  <c r="I754" s="1"/>
  <c r="I755" l="1"/>
  <c r="A5" i="8" s="1"/>
  <c r="A6" s="1"/>
  <c r="C5"/>
  <c r="B5"/>
  <c r="B6" l="1"/>
  <c r="C6"/>
  <c r="A7"/>
  <c r="C7" l="1"/>
  <c r="B7"/>
  <c r="A8"/>
  <c r="B8" l="1"/>
  <c r="A9"/>
  <c r="C8"/>
  <c r="A10" l="1"/>
  <c r="B9"/>
  <c r="C9"/>
  <c r="A11" l="1"/>
  <c r="C10"/>
  <c r="B10"/>
  <c r="A12" l="1"/>
  <c r="C11"/>
  <c r="B11"/>
  <c r="B12" l="1"/>
  <c r="C12"/>
  <c r="A13"/>
  <c r="A14" l="1"/>
  <c r="C13"/>
  <c r="B13"/>
  <c r="A15" l="1"/>
  <c r="C14"/>
  <c r="B14"/>
  <c r="R9" i="1"/>
  <c r="B27" s="1"/>
  <c r="D27" s="1"/>
  <c r="D13" i="6"/>
  <c r="D14" s="1"/>
  <c r="B39" i="1" l="1"/>
  <c r="B38"/>
  <c r="B35"/>
  <c r="B31"/>
  <c r="CO4" i="3"/>
  <c r="B36" i="1"/>
  <c r="B32"/>
  <c r="B28"/>
  <c r="D28" s="1"/>
  <c r="B34"/>
  <c r="B37"/>
  <c r="B33"/>
  <c r="B29"/>
  <c r="D29" s="1"/>
  <c r="B30"/>
  <c r="CF4" i="3"/>
  <c r="AG4"/>
  <c r="BT4"/>
  <c r="BN4"/>
  <c r="AM4"/>
  <c r="BQ4"/>
  <c r="X4"/>
  <c r="AV4"/>
  <c r="BB4"/>
  <c r="CL4"/>
  <c r="BW4"/>
  <c r="AS4"/>
  <c r="BH4"/>
  <c r="CC4"/>
  <c r="AP4"/>
  <c r="CI4"/>
  <c r="BK4"/>
  <c r="AA4"/>
  <c r="AJ4"/>
  <c r="BE4"/>
  <c r="AD4"/>
  <c r="BZ4"/>
  <c r="AY4"/>
  <c r="B15" i="1"/>
  <c r="B23"/>
  <c r="B19"/>
  <c r="B13"/>
  <c r="F13" s="1"/>
  <c r="G13" s="1"/>
  <c r="J21"/>
  <c r="B18"/>
  <c r="F18" s="1"/>
  <c r="G18" s="1"/>
  <c r="J26"/>
  <c r="B16"/>
  <c r="F16" s="1"/>
  <c r="G16" s="1"/>
  <c r="B12"/>
  <c r="B24"/>
  <c r="B20"/>
  <c r="J17"/>
  <c r="B25"/>
  <c r="B14"/>
  <c r="J22"/>
  <c r="A16" i="8"/>
  <c r="B15"/>
  <c r="C15"/>
  <c r="B26" i="1"/>
  <c r="A26" s="1"/>
  <c r="D30" l="1"/>
  <c r="D34"/>
  <c r="D39"/>
  <c r="D37"/>
  <c r="D36"/>
  <c r="D38"/>
  <c r="D33"/>
  <c r="D32"/>
  <c r="D35"/>
  <c r="D31"/>
  <c r="F23"/>
  <c r="G23" s="1"/>
  <c r="F20"/>
  <c r="G20" s="1"/>
  <c r="F25"/>
  <c r="G25" s="1"/>
  <c r="F24"/>
  <c r="G24" s="1"/>
  <c r="F19"/>
  <c r="G19" s="1"/>
  <c r="F15"/>
  <c r="G15" s="1"/>
  <c r="F14"/>
  <c r="G14" s="1"/>
  <c r="F12"/>
  <c r="G12" s="1"/>
  <c r="A27"/>
  <c r="A17" i="8"/>
  <c r="C16"/>
  <c r="B16"/>
  <c r="E27" i="1" l="1"/>
  <c r="F27"/>
  <c r="A28"/>
  <c r="B17" i="8"/>
  <c r="C17"/>
  <c r="A18"/>
  <c r="F45" i="1"/>
  <c r="E51"/>
  <c r="F50"/>
  <c r="H2"/>
  <c r="G27" l="1"/>
  <c r="E28"/>
  <c r="F28"/>
  <c r="A29"/>
  <c r="A30" s="1"/>
  <c r="A19" i="8"/>
  <c r="C18"/>
  <c r="B18"/>
  <c r="G28" i="1" l="1"/>
  <c r="A31"/>
  <c r="F30"/>
  <c r="E29"/>
  <c r="F29"/>
  <c r="E30"/>
  <c r="G30" s="1"/>
  <c r="C19" i="8"/>
  <c r="A20"/>
  <c r="B19"/>
  <c r="A32" i="1" l="1"/>
  <c r="F31"/>
  <c r="G29"/>
  <c r="E31"/>
  <c r="B20" i="8"/>
  <c r="C20"/>
  <c r="A21"/>
  <c r="A33" i="1" l="1"/>
  <c r="F32"/>
  <c r="G31"/>
  <c r="E32"/>
  <c r="C21" i="8"/>
  <c r="A22"/>
  <c r="B21"/>
  <c r="A34" i="1" l="1"/>
  <c r="F33"/>
  <c r="G32"/>
  <c r="E33"/>
  <c r="B22" i="8"/>
  <c r="A23"/>
  <c r="C22"/>
  <c r="A35" i="1" l="1"/>
  <c r="F34"/>
  <c r="G33"/>
  <c r="B23" i="8"/>
  <c r="C23"/>
  <c r="A24"/>
  <c r="A36" i="1" l="1"/>
  <c r="F35"/>
  <c r="E34"/>
  <c r="G34" s="1"/>
  <c r="C24" i="8"/>
  <c r="B24"/>
  <c r="A25"/>
  <c r="A7" i="3"/>
  <c r="S7" s="1"/>
  <c r="A37" i="1" l="1"/>
  <c r="F36"/>
  <c r="E35"/>
  <c r="G35" s="1"/>
  <c r="B25" i="8"/>
  <c r="A26"/>
  <c r="C25"/>
  <c r="C7" i="3"/>
  <c r="B7"/>
  <c r="A8"/>
  <c r="A38" i="1" l="1"/>
  <c r="F37"/>
  <c r="E36"/>
  <c r="G36" s="1"/>
  <c r="B26" i="8"/>
  <c r="C26"/>
  <c r="A27"/>
  <c r="C8" i="3"/>
  <c r="B8"/>
  <c r="A9"/>
  <c r="S8"/>
  <c r="A39" i="1" l="1"/>
  <c r="F39" s="1"/>
  <c r="F38"/>
  <c r="E37"/>
  <c r="G37" s="1"/>
  <c r="B27" i="8"/>
  <c r="A28"/>
  <c r="C27"/>
  <c r="C9" i="3"/>
  <c r="B9"/>
  <c r="A10"/>
  <c r="S9"/>
  <c r="E39" i="1" l="1"/>
  <c r="G39" s="1"/>
  <c r="E38"/>
  <c r="G38" s="1"/>
  <c r="A29" i="8"/>
  <c r="B28"/>
  <c r="C28"/>
  <c r="C10" i="3"/>
  <c r="B10"/>
  <c r="A11"/>
  <c r="S10"/>
  <c r="C29" i="8" l="1"/>
  <c r="A30"/>
  <c r="B29"/>
  <c r="C11" i="3"/>
  <c r="B11"/>
  <c r="A12"/>
  <c r="S11"/>
  <c r="C30" i="8" l="1"/>
  <c r="B30"/>
  <c r="A31"/>
  <c r="C12" i="3"/>
  <c r="B12"/>
  <c r="A13"/>
  <c r="S12"/>
  <c r="C31" i="8" l="1"/>
  <c r="A32"/>
  <c r="B31"/>
  <c r="C13" i="3"/>
  <c r="B13"/>
  <c r="A14"/>
  <c r="S13"/>
  <c r="C32" i="8" l="1"/>
  <c r="B32"/>
  <c r="A33"/>
  <c r="C14" i="3"/>
  <c r="B14"/>
  <c r="A15"/>
  <c r="S14"/>
  <c r="A34" i="8" l="1"/>
  <c r="C33"/>
  <c r="B33"/>
  <c r="C15" i="3"/>
  <c r="B15"/>
  <c r="A16"/>
  <c r="S15"/>
  <c r="B34" i="8" l="1"/>
  <c r="C34"/>
  <c r="A35"/>
  <c r="C16" i="3"/>
  <c r="B16"/>
  <c r="A17"/>
  <c r="S16"/>
  <c r="B35" i="8" l="1"/>
  <c r="C35"/>
  <c r="A36"/>
  <c r="C17" i="3"/>
  <c r="B17"/>
  <c r="A18"/>
  <c r="S17"/>
  <c r="A37" i="8" l="1"/>
  <c r="C36"/>
  <c r="B36"/>
  <c r="C18" i="3"/>
  <c r="B18"/>
  <c r="A19"/>
  <c r="S18"/>
  <c r="C37" i="8" l="1"/>
  <c r="B37"/>
  <c r="A38"/>
  <c r="C19" i="3"/>
  <c r="B19"/>
  <c r="A20"/>
  <c r="S19"/>
  <c r="B38" i="8" l="1"/>
  <c r="C38"/>
  <c r="A39"/>
  <c r="C20" i="3"/>
  <c r="B20"/>
  <c r="A21"/>
  <c r="S20"/>
  <c r="B39" i="8" l="1"/>
  <c r="C39"/>
  <c r="A40"/>
  <c r="C21" i="3"/>
  <c r="B21"/>
  <c r="A22"/>
  <c r="S21"/>
  <c r="B40" i="8" l="1"/>
  <c r="A41"/>
  <c r="C40"/>
  <c r="C22" i="3"/>
  <c r="B22"/>
  <c r="A23"/>
  <c r="S22"/>
  <c r="A42" i="8" l="1"/>
  <c r="B41"/>
  <c r="C41"/>
  <c r="C23" i="3"/>
  <c r="B23"/>
  <c r="A24"/>
  <c r="S23"/>
  <c r="C42" i="8" l="1"/>
  <c r="A43"/>
  <c r="B42"/>
  <c r="C24" i="3"/>
  <c r="B24"/>
  <c r="A25"/>
  <c r="S24"/>
  <c r="C43" i="8" l="1"/>
  <c r="A44"/>
  <c r="B43"/>
  <c r="C25" i="3"/>
  <c r="B25"/>
  <c r="A26"/>
  <c r="S25"/>
  <c r="B44" i="8" l="1"/>
  <c r="A45"/>
  <c r="C44"/>
  <c r="C26" i="3"/>
  <c r="B26"/>
  <c r="A27"/>
  <c r="S26"/>
  <c r="A46" i="8" l="1"/>
  <c r="B45"/>
  <c r="C45"/>
  <c r="C27" i="3"/>
  <c r="B27"/>
  <c r="A28"/>
  <c r="S27"/>
  <c r="D43" i="1" l="1"/>
  <c r="D44"/>
  <c r="D42"/>
  <c r="B46" i="8"/>
  <c r="C46"/>
  <c r="C28" i="3"/>
  <c r="B28"/>
  <c r="A29"/>
  <c r="S28"/>
  <c r="C29" l="1"/>
  <c r="B29"/>
  <c r="A30"/>
  <c r="S29"/>
  <c r="C30" l="1"/>
  <c r="B30"/>
  <c r="A31"/>
  <c r="S30"/>
  <c r="C31" l="1"/>
  <c r="B31"/>
  <c r="A32"/>
  <c r="S31"/>
  <c r="C32" l="1"/>
  <c r="B32"/>
  <c r="A33"/>
  <c r="S32"/>
  <c r="C33" l="1"/>
  <c r="B33"/>
  <c r="A34"/>
  <c r="S33"/>
  <c r="C34" l="1"/>
  <c r="B34"/>
  <c r="A35"/>
  <c r="S34"/>
  <c r="C35" l="1"/>
  <c r="B35"/>
  <c r="A36"/>
  <c r="S35"/>
  <c r="C36" l="1"/>
  <c r="B36"/>
  <c r="A37"/>
  <c r="S36"/>
  <c r="C37" l="1"/>
  <c r="B37"/>
  <c r="A38"/>
  <c r="S37"/>
  <c r="C38" l="1"/>
  <c r="B38"/>
  <c r="A39"/>
  <c r="S38"/>
  <c r="C39" l="1"/>
  <c r="B39"/>
  <c r="A40"/>
  <c r="S39"/>
  <c r="C40" l="1"/>
  <c r="B40"/>
  <c r="A41"/>
  <c r="S40"/>
  <c r="C41" l="1"/>
  <c r="B41"/>
  <c r="A42"/>
  <c r="S41"/>
  <c r="C42" l="1"/>
  <c r="B42"/>
  <c r="A43"/>
  <c r="S42"/>
  <c r="C43" l="1"/>
  <c r="B43"/>
  <c r="A44"/>
  <c r="S43"/>
  <c r="C44" l="1"/>
  <c r="B44"/>
  <c r="A45"/>
  <c r="S44"/>
  <c r="C45" l="1"/>
  <c r="B45"/>
  <c r="A46"/>
  <c r="S45"/>
  <c r="C46" l="1"/>
  <c r="B46"/>
  <c r="A47"/>
  <c r="S46"/>
  <c r="H31" i="1" l="1"/>
  <c r="H38"/>
  <c r="H30"/>
  <c r="H34"/>
  <c r="E19"/>
  <c r="E11"/>
  <c r="H32"/>
  <c r="E14"/>
  <c r="E24"/>
  <c r="E12"/>
  <c r="H37"/>
  <c r="H14"/>
  <c r="B11"/>
  <c r="F11" s="1"/>
  <c r="E18"/>
  <c r="E23"/>
  <c r="H13"/>
  <c r="H35"/>
  <c r="H23"/>
  <c r="H20"/>
  <c r="H36"/>
  <c r="H29"/>
  <c r="H11"/>
  <c r="E16"/>
  <c r="H16"/>
  <c r="H12"/>
  <c r="E25"/>
  <c r="H28"/>
  <c r="H33"/>
  <c r="E15"/>
  <c r="H15"/>
  <c r="H25"/>
  <c r="E13"/>
  <c r="H19"/>
  <c r="H24"/>
  <c r="H27"/>
  <c r="E20"/>
  <c r="H39"/>
  <c r="H18"/>
  <c r="C47" i="3"/>
  <c r="B47"/>
  <c r="A48"/>
  <c r="S47"/>
  <c r="G11" i="1" l="1"/>
  <c r="S48" i="3"/>
  <c r="C48"/>
  <c r="B48"/>
  <c r="C5" i="1" l="1"/>
  <c r="C4"/>
  <c r="A40" l="1"/>
  <c r="H40" l="1"/>
  <c r="E40"/>
  <c r="F40"/>
  <c r="G40"/>
</calcChain>
</file>

<file path=xl/sharedStrings.xml><?xml version="1.0" encoding="utf-8"?>
<sst xmlns="http://schemas.openxmlformats.org/spreadsheetml/2006/main" count="2375" uniqueCount="653">
  <si>
    <t>..................................</t>
  </si>
  <si>
    <t>Orang Tua/Wali,</t>
  </si>
  <si>
    <t>Mengetahui:</t>
  </si>
  <si>
    <t>Ijin</t>
  </si>
  <si>
    <t>Sakit</t>
  </si>
  <si>
    <t>Ketidakhadiran</t>
  </si>
  <si>
    <t>No</t>
  </si>
  <si>
    <t>PENGETAHUAN</t>
  </si>
  <si>
    <t xml:space="preserve"> MATA PELAJARAN</t>
  </si>
  <si>
    <t>CAPAIAN</t>
  </si>
  <si>
    <t>Nomor Induk</t>
  </si>
  <si>
    <t>Tahun Pelajaran</t>
  </si>
  <si>
    <t xml:space="preserve">Nama  </t>
  </si>
  <si>
    <t>Semester</t>
  </si>
  <si>
    <t>Alamat</t>
  </si>
  <si>
    <t>Kelas</t>
  </si>
  <si>
    <t xml:space="preserve">Nama Sekolah   </t>
  </si>
  <si>
    <t>Dasar Bidang Keahlian</t>
  </si>
  <si>
    <t>C1</t>
  </si>
  <si>
    <t>Kelompok C (Peminatan)</t>
  </si>
  <si>
    <t>Kelompok B (Wajib)</t>
  </si>
  <si>
    <t>Kelompok A ( wajib)</t>
  </si>
  <si>
    <t>Isi Nomor Urut disini untuk mencetak</t>
  </si>
  <si>
    <t>:  SMKN 1 MATARAM</t>
  </si>
  <si>
    <t>:  Jl. Pejanggik no 28 Mataram</t>
  </si>
  <si>
    <t xml:space="preserve">Pendidikan Agama Islam dan Budi Pekerti </t>
  </si>
  <si>
    <t>Pendidikan Pancasila dan Kewarganegaraan</t>
  </si>
  <si>
    <t>Bahasa Indonesia</t>
  </si>
  <si>
    <t>Sejarah Indonesia</t>
  </si>
  <si>
    <t>Bahasa Inggris</t>
  </si>
  <si>
    <t>Seni Budaya</t>
  </si>
  <si>
    <t>Prakarya dan Kewirausahaan</t>
  </si>
  <si>
    <t>Pendidikan Jasmani, Olah Raga &amp; Kesehatan</t>
  </si>
  <si>
    <t>Nilai Harian</t>
  </si>
  <si>
    <t>Nilai Mid</t>
  </si>
  <si>
    <t>Nilai Akhir</t>
  </si>
  <si>
    <t>KKM</t>
  </si>
  <si>
    <t xml:space="preserve">Matematika </t>
  </si>
  <si>
    <t>NIS</t>
  </si>
  <si>
    <t>Nama</t>
  </si>
  <si>
    <t>PPKN</t>
  </si>
  <si>
    <t>Pgth</t>
  </si>
  <si>
    <t>Ktrp</t>
  </si>
  <si>
    <t>Agama</t>
  </si>
  <si>
    <t>Rata-rata</t>
  </si>
  <si>
    <t>Laporan Penilaian Tengah Semester</t>
  </si>
  <si>
    <t>ABDUL HAMID</t>
  </si>
  <si>
    <t>Wali Kelas</t>
  </si>
  <si>
    <t>Alpa</t>
  </si>
  <si>
    <t>Simulasi Digital</t>
  </si>
  <si>
    <t>Dasar-dasar Perbankan</t>
  </si>
  <si>
    <t>Pengantar Akuntansi</t>
  </si>
  <si>
    <t>KETRAM PILAN</t>
  </si>
  <si>
    <t>LAPORAN PENILAIAN MID SEMESTER</t>
  </si>
  <si>
    <t>NIP</t>
  </si>
  <si>
    <t>Tgl</t>
  </si>
  <si>
    <t>Pengantar Ekonomi dan Bisnis</t>
  </si>
  <si>
    <t>Pengantar Administrasi Perkantoran</t>
  </si>
  <si>
    <t>19650802 200501 2 004</t>
  </si>
  <si>
    <t>Otomatisasi Perkantoran</t>
  </si>
  <si>
    <t>Korespondensi</t>
  </si>
  <si>
    <t>Kearsipan</t>
  </si>
  <si>
    <t>Analisa dan Riset Pasar</t>
  </si>
  <si>
    <t>Perencanaan Pemasaran</t>
  </si>
  <si>
    <t>Pengelolaan Usaha Pemasaran</t>
  </si>
  <si>
    <t>Strategi Pemasaran</t>
  </si>
  <si>
    <t>XI AK</t>
  </si>
  <si>
    <t>Akuntansi Perusahaan Dagang</t>
  </si>
  <si>
    <t>Akuntansi Keuangan</t>
  </si>
  <si>
    <t>Komputer Akuntansi</t>
  </si>
  <si>
    <t>Administrasi Pajak</t>
  </si>
  <si>
    <t>XI AP</t>
  </si>
  <si>
    <t>Administrasi Kepegawaian</t>
  </si>
  <si>
    <t>Administrasi Keuangan</t>
  </si>
  <si>
    <t>Administrasi Sarana dan Prasarana</t>
  </si>
  <si>
    <t>Administrasi Humas dan Keprotokolan</t>
  </si>
  <si>
    <t>XI PB</t>
  </si>
  <si>
    <t>Pengelolaan Kas</t>
  </si>
  <si>
    <t>Layanan Lembaga Keuangan Non Bank</t>
  </si>
  <si>
    <t>Layanan Perbankan</t>
  </si>
  <si>
    <t>Akuntansi Perbankan</t>
  </si>
  <si>
    <t>XI PN</t>
  </si>
  <si>
    <t>Prinsip-Prinsip Bisnis</t>
  </si>
  <si>
    <t>Pengetahuan Produk</t>
  </si>
  <si>
    <t>Penataan Barang Dagangan</t>
  </si>
  <si>
    <t>Komunikasi Bisnis</t>
  </si>
  <si>
    <t>Administrasi Barang</t>
  </si>
  <si>
    <t>Administrasi Transaksi</t>
  </si>
  <si>
    <t>Pelayanan Penjualan</t>
  </si>
  <si>
    <t>XII AK</t>
  </si>
  <si>
    <t>Akuntansi Perusahaan Manufaktur</t>
  </si>
  <si>
    <t>XII AP</t>
  </si>
  <si>
    <t>XII PB</t>
  </si>
  <si>
    <t>Komputer Akuntansi Perbankan</t>
  </si>
  <si>
    <t>XII PN</t>
  </si>
  <si>
    <t>XI Perbankan</t>
  </si>
  <si>
    <t>XI Adm. Perkantoran 1</t>
  </si>
  <si>
    <t>XI Adm. Perkantoran 2</t>
  </si>
  <si>
    <t>XI Pemasaran 1</t>
  </si>
  <si>
    <t>XI Pemasaran 2</t>
  </si>
  <si>
    <t xml:space="preserve"> -</t>
  </si>
  <si>
    <t>I NENGAH SUDIARSANA,S.Pd.H</t>
  </si>
  <si>
    <t>NI KOMANG WESTA A. DEWI, SE</t>
  </si>
  <si>
    <t>19730806 200604 2 021</t>
  </si>
  <si>
    <t>Dra. SRI RAHAJU</t>
  </si>
  <si>
    <t>NURUL ISTNAINI, S.Pd</t>
  </si>
  <si>
    <t>WIWIK LESTARI, S.Pd</t>
  </si>
  <si>
    <t>19651205 199003 2 012</t>
  </si>
  <si>
    <t>SOPIANITHA, ST</t>
  </si>
  <si>
    <t>BAIQ FATMAWATI, S.Pd</t>
  </si>
  <si>
    <t>19621231 198803 1 255</t>
  </si>
  <si>
    <t>Dra. Rr. SRI ANJRAH P.</t>
  </si>
  <si>
    <t>19651231 199103 2 100</t>
  </si>
  <si>
    <t>Dra. ASMINI</t>
  </si>
  <si>
    <t>19640319 199503 2 002</t>
  </si>
  <si>
    <t>MID</t>
  </si>
  <si>
    <t>S</t>
  </si>
  <si>
    <t>I</t>
  </si>
  <si>
    <t>A</t>
  </si>
  <si>
    <t>KETIDAK HADIRAN SISWA</t>
  </si>
  <si>
    <t>NO</t>
  </si>
  <si>
    <t>NAMA SISWA</t>
  </si>
  <si>
    <t>L/P</t>
  </si>
  <si>
    <t>NO INDUK</t>
  </si>
  <si>
    <t>KELAS</t>
  </si>
  <si>
    <t>ANISA INTAN PANZANI</t>
  </si>
  <si>
    <t>ARLIANI SYUHADA</t>
  </si>
  <si>
    <t>AZIE ZURAHMAN</t>
  </si>
  <si>
    <t>BAIQ SOPIATUN HASANAH</t>
  </si>
  <si>
    <t>DIMAS SAPUTRA</t>
  </si>
  <si>
    <t>DINA AMALIA</t>
  </si>
  <si>
    <t>DITHA MELFIARI</t>
  </si>
  <si>
    <t>ENDANG SAPUTRI</t>
  </si>
  <si>
    <t>FEBRIA KARTIKASARI</t>
  </si>
  <si>
    <t>FERA SUPRIATIN</t>
  </si>
  <si>
    <t>FERDI HASANI</t>
  </si>
  <si>
    <t>HANY MELIYANI</t>
  </si>
  <si>
    <t>I GUSTI AGUNG WIRATAMA</t>
  </si>
  <si>
    <t>I PUTU ARYA SUDIYANA</t>
  </si>
  <si>
    <t>IDA AYU WAYAN DHARMI ASTUTI</t>
  </si>
  <si>
    <t>INGGIT HASTINA</t>
  </si>
  <si>
    <t>MIKE LUTFIA JA'ROH</t>
  </si>
  <si>
    <t>MUHAMAD MIRJA</t>
  </si>
  <si>
    <t>NI KADEK AYU SANI DIARSIH</t>
  </si>
  <si>
    <t>NI KADEK LITA INGGRID YUNIARI</t>
  </si>
  <si>
    <t>NI KETUT ANTARINI</t>
  </si>
  <si>
    <t>NI LUH AYU SEKAR SURYANI</t>
  </si>
  <si>
    <t>NI LUH EKA FEBRIANI</t>
  </si>
  <si>
    <t>NOVIA INDARTI</t>
  </si>
  <si>
    <t>NURUL HIDAYAH</t>
  </si>
  <si>
    <t>RABIATUL ADAWIAH</t>
  </si>
  <si>
    <t>RARA AYU PRATIWI</t>
  </si>
  <si>
    <t>RIZKAN HADI</t>
  </si>
  <si>
    <t>SAKRONI AHMAD</t>
  </si>
  <si>
    <t>SITI HAJAR</t>
  </si>
  <si>
    <t>SITI MARLINA</t>
  </si>
  <si>
    <t>SURYANI</t>
  </si>
  <si>
    <t>YULIANA</t>
  </si>
  <si>
    <t>YUNITA ARIANI</t>
  </si>
  <si>
    <t>ZAHIRA AULIA</t>
  </si>
  <si>
    <t>ADITIA EFENDI</t>
  </si>
  <si>
    <t>AGUSTINA NULPATIMAH</t>
  </si>
  <si>
    <t>AHMAD YUSUF</t>
  </si>
  <si>
    <t>AMMALYA RISQI SABRINA</t>
  </si>
  <si>
    <t>ANDRI HARYANTI</t>
  </si>
  <si>
    <t>ANISA SAPIRA</t>
  </si>
  <si>
    <t>AVAN IRHAS FADILA</t>
  </si>
  <si>
    <t>DENA SAFITRI</t>
  </si>
  <si>
    <t>DESAK PUTU YULIASTI DEWI</t>
  </si>
  <si>
    <t>DHEA NENTY RESTU ASTARI</t>
  </si>
  <si>
    <t>DIDIT PUTRAWAN</t>
  </si>
  <si>
    <t>EDY RAHMAN AL GIPARY</t>
  </si>
  <si>
    <t>FITRIA RAMHAWATI</t>
  </si>
  <si>
    <t>HERMILA DWI WARDANI</t>
  </si>
  <si>
    <t>I WAYAN BUDI ARSANA</t>
  </si>
  <si>
    <t>IBNU ABBAS</t>
  </si>
  <si>
    <t>IDA AYU NYOMAN MELINDA ANJELI PUTRI</t>
  </si>
  <si>
    <t>INDER JAYA</t>
  </si>
  <si>
    <t>JIHAAN RAHAYU</t>
  </si>
  <si>
    <t>MAITASYA HERLINDA DEWI</t>
  </si>
  <si>
    <t>MARIA ULFA</t>
  </si>
  <si>
    <t>MITA HAELIZA</t>
  </si>
  <si>
    <t>NI KADEK DWI ANGGRENI NEGARA</t>
  </si>
  <si>
    <t>NI WAYAN AYU SULASTINI</t>
  </si>
  <si>
    <t>NI WAYAN KRISTI PURNAMARYANTI</t>
  </si>
  <si>
    <t>NISWATUN ISLAMIAH</t>
  </si>
  <si>
    <t>NURMA NINGSIH</t>
  </si>
  <si>
    <t>NURUL ASTITI</t>
  </si>
  <si>
    <t>NURUL MAULIDA</t>
  </si>
  <si>
    <t>PA'IZAH</t>
  </si>
  <si>
    <t>PUTRI NUR ELISA</t>
  </si>
  <si>
    <t>SELSA SILVIA RAHMAN ANJASA</t>
  </si>
  <si>
    <t>SINDI MARYANI</t>
  </si>
  <si>
    <t>SLAMET RIYADI</t>
  </si>
  <si>
    <t>SULIS SAPITRI</t>
  </si>
  <si>
    <t>WILLIA HARDIANTI</t>
  </si>
  <si>
    <t>WINA CAHYANI</t>
  </si>
  <si>
    <t>YOLA EKA ANJANI</t>
  </si>
  <si>
    <t>YULIA NIRMALA</t>
  </si>
  <si>
    <t>ZAED AMRI</t>
  </si>
  <si>
    <t>AMINATUN ZAHRO</t>
  </si>
  <si>
    <t>APRIADUL MA'NAWIYAH MAULID</t>
  </si>
  <si>
    <t>AURA EVA ZULFIANA</t>
  </si>
  <si>
    <t>CICI MARIANI</t>
  </si>
  <si>
    <t>DELINA DAMAYANTI</t>
  </si>
  <si>
    <t>EMALA SAFITRI</t>
  </si>
  <si>
    <t>EVA MARLIZA</t>
  </si>
  <si>
    <t>FADIANTI TUNJUNG WULAN</t>
  </si>
  <si>
    <t>FITRIA</t>
  </si>
  <si>
    <t>FITRIA NINGSIH</t>
  </si>
  <si>
    <t>HAOLA RAMADHANTI</t>
  </si>
  <si>
    <t>HIQRIMA</t>
  </si>
  <si>
    <t>I MADE OKA ARDANA</t>
  </si>
  <si>
    <t>IRMAWATI</t>
  </si>
  <si>
    <t>LALE DEVIANTI EKA PUTRI</t>
  </si>
  <si>
    <t>MAESARAH</t>
  </si>
  <si>
    <t>MULIYANI</t>
  </si>
  <si>
    <t>NI KETUT MULIASTUTI</t>
  </si>
  <si>
    <t>NI MADE ARIANTINI</t>
  </si>
  <si>
    <t>NI MADE DWI ANGGRENI</t>
  </si>
  <si>
    <t>NI NYOMAN TRI DHITA ARIYANTHI</t>
  </si>
  <si>
    <t>NI PUTU NIKEN DIAH PRASTIKA</t>
  </si>
  <si>
    <t>NI WAYAN SEPTIYANI</t>
  </si>
  <si>
    <t>NOVI ARDIANSAH</t>
  </si>
  <si>
    <t>RIZKI ANDINI</t>
  </si>
  <si>
    <t>SEKAR AYU DIANINGTYAS</t>
  </si>
  <si>
    <t>SYAHRUL JAYADI</t>
  </si>
  <si>
    <t>TANIA WATI</t>
  </si>
  <si>
    <t>TINA</t>
  </si>
  <si>
    <t>WAYAN BUDIARTANA</t>
  </si>
  <si>
    <t>YANDIS RAMLI</t>
  </si>
  <si>
    <t>ADE MULIADI</t>
  </si>
  <si>
    <t>AHMAD HIDAYAT</t>
  </si>
  <si>
    <t>AMARTIA QURBANI</t>
  </si>
  <si>
    <t>ANGGA SURIADI</t>
  </si>
  <si>
    <t>ASHRI ANNISA FEBRIANA</t>
  </si>
  <si>
    <t>AULIA FITRIANA</t>
  </si>
  <si>
    <t>BAIQ RINA</t>
  </si>
  <si>
    <t>BAIQ UNA MAULINA</t>
  </si>
  <si>
    <t>DINDA FUJI RAHAYU</t>
  </si>
  <si>
    <t>ENJANG SEKAR ARUM DEWANTI</t>
  </si>
  <si>
    <t>ERNI</t>
  </si>
  <si>
    <t>FAKHIRA HADYA SALSABILA</t>
  </si>
  <si>
    <t>GUSTI AYU MADE MEGA JULIANDARI</t>
  </si>
  <si>
    <t>I GUSTI AYU NANDA INTAN SARI</t>
  </si>
  <si>
    <t>I KETUT EKA PUTRA</t>
  </si>
  <si>
    <t>ILA AMALIA PUTRI</t>
  </si>
  <si>
    <t>KADEK TINA DEWI</t>
  </si>
  <si>
    <t>KRIIZBAYANI</t>
  </si>
  <si>
    <t>LAELA ALVINA</t>
  </si>
  <si>
    <t>MUHAMMAD HASBIL FEIDAR</t>
  </si>
  <si>
    <t>MUHAMMAD MULYADDIN</t>
  </si>
  <si>
    <t>MULIYANA ARDIANINGSIH</t>
  </si>
  <si>
    <t>NANDHA DILA HAULIA</t>
  </si>
  <si>
    <t>NI NENGAH SEPTI ARIANI</t>
  </si>
  <si>
    <t>NI PUTU AYU OKTOBRIYANTHI</t>
  </si>
  <si>
    <t>NURFADILA MUSTIKA</t>
  </si>
  <si>
    <t>PARIDA</t>
  </si>
  <si>
    <t>RAHMIATI</t>
  </si>
  <si>
    <t>RANI SULISTIANA PUTRI</t>
  </si>
  <si>
    <t>REZA HUMAERANY</t>
  </si>
  <si>
    <t>RIA DULJANNAH</t>
  </si>
  <si>
    <t>SAFIRA FEBRIANTI</t>
  </si>
  <si>
    <t>SELLY MULIANA</t>
  </si>
  <si>
    <t>YULIA SAFITRI</t>
  </si>
  <si>
    <t>YULIATUN AZMI</t>
  </si>
  <si>
    <t>YUNIATI</t>
  </si>
  <si>
    <t>ZIKRI BUDIMANSYAH</t>
  </si>
  <si>
    <t>AHMAD IQBAL MUHTARAB</t>
  </si>
  <si>
    <t>AMALIA KHOIRI ZAWADI</t>
  </si>
  <si>
    <t>ARIANDA MARSI FEBRIATIN</t>
  </si>
  <si>
    <t>ARMI WARDAH</t>
  </si>
  <si>
    <t>BAGUS HARIDILAN</t>
  </si>
  <si>
    <t>EKA SULASTRININGSIH</t>
  </si>
  <si>
    <t>HARPIZUL FAUZI</t>
  </si>
  <si>
    <t>HASTI</t>
  </si>
  <si>
    <t>HUSNUL</t>
  </si>
  <si>
    <t>I PUTU AGUS YUDHISTYA</t>
  </si>
  <si>
    <t>IDA ROYANI</t>
  </si>
  <si>
    <t>LINDA FITRIA DEWI</t>
  </si>
  <si>
    <t>NADILA HAZQIA LESTARI</t>
  </si>
  <si>
    <t>NADILLA APRILYANI SUSILOWATI</t>
  </si>
  <si>
    <t>NENIK</t>
  </si>
  <si>
    <t>NI KADEK ARI SUDIYANI</t>
  </si>
  <si>
    <t>NI KADEK NOVIANI</t>
  </si>
  <si>
    <t>NI WAYAN ANTI SWARNINGSIH</t>
  </si>
  <si>
    <t>PIKA PADLI RAHMAN</t>
  </si>
  <si>
    <t>PUTRI AYU ANITA RAHMAN</t>
  </si>
  <si>
    <t>RABI'ATUL ADAWIYAH</t>
  </si>
  <si>
    <t>RAHMAT HIDAYAT</t>
  </si>
  <si>
    <t>RAHMAT TEGUH RIYADI</t>
  </si>
  <si>
    <t>RAMDONI GUNAWAN</t>
  </si>
  <si>
    <t>RATNA KUSUMAWATI</t>
  </si>
  <si>
    <t>RIO PUTRA PRATAMA</t>
  </si>
  <si>
    <t>RUNITA SEPTIYAWATI</t>
  </si>
  <si>
    <t>SAFIRA</t>
  </si>
  <si>
    <t>SENI WATI KARLINA PUTRI</t>
  </si>
  <si>
    <t>SIFA ERLIA AMUNDA</t>
  </si>
  <si>
    <t>SULMIA</t>
  </si>
  <si>
    <t>YULIANI</t>
  </si>
  <si>
    <t>ZUHAT PAHMI</t>
  </si>
  <si>
    <t>ANDRI GUNAWAN SAPUTRA</t>
  </si>
  <si>
    <t>BAIQ MEGA KURNIA</t>
  </si>
  <si>
    <t>DIAN WARDANINGSIH</t>
  </si>
  <si>
    <t>DIKY ALFARIZI</t>
  </si>
  <si>
    <t>DINA SAVITRI</t>
  </si>
  <si>
    <t>FAHMI WAHYU TRI KUSUMA</t>
  </si>
  <si>
    <t>GINA APRILA HIDAYAT</t>
  </si>
  <si>
    <t>HUSWATUN HASANAH</t>
  </si>
  <si>
    <t>I NYOMAN YOGA RADITYA WARDANA</t>
  </si>
  <si>
    <t>JULIANA SAFITRI</t>
  </si>
  <si>
    <t>MUHAMAD RIFANDI</t>
  </si>
  <si>
    <t>MUHAMMAD ROBBY</t>
  </si>
  <si>
    <t>MUTIAH</t>
  </si>
  <si>
    <t>NENGAH PUTRA DIANA</t>
  </si>
  <si>
    <t>NI KETUT DESNI WIDHIARINI</t>
  </si>
  <si>
    <t>NI NENGAH DWI SUARDANI</t>
  </si>
  <si>
    <t>NI PUTU PUTRI UTAMI WARDANI</t>
  </si>
  <si>
    <t>NURUL ANNISA</t>
  </si>
  <si>
    <t>NURUL AZRAH</t>
  </si>
  <si>
    <t>ROSITA SAPTIANI</t>
  </si>
  <si>
    <t>SARI SUKIRNO</t>
  </si>
  <si>
    <t>SINDI SANORA</t>
  </si>
  <si>
    <t>SITI HANANI SURAYYA WULANDARI</t>
  </si>
  <si>
    <t>SOPIAN HADI</t>
  </si>
  <si>
    <t>SRI MULANDARI</t>
  </si>
  <si>
    <t>SUCI RAHMADANI</t>
  </si>
  <si>
    <t>ULUL AHLAM</t>
  </si>
  <si>
    <t>ZEFIRA ARZIA FADILAH</t>
  </si>
  <si>
    <t>XI AP 1</t>
  </si>
  <si>
    <t>XI AP 2</t>
  </si>
  <si>
    <t>XI PN 1</t>
  </si>
  <si>
    <t>XI PN 2</t>
  </si>
  <si>
    <t>EVA ANILDA</t>
  </si>
  <si>
    <t>FREDERICO INDRA WIJAYA</t>
  </si>
  <si>
    <t>GUSTI PUTU SUGI WINARTA</t>
  </si>
  <si>
    <t>I GEDE EKA PRATAMA PUTRA</t>
  </si>
  <si>
    <t>I MADE SATYA KUSUMA</t>
  </si>
  <si>
    <t>I WAYAN OKA SANTIKA</t>
  </si>
  <si>
    <t>IDA AYU PUJI JULIASTTUTI</t>
  </si>
  <si>
    <t>LAELAN</t>
  </si>
  <si>
    <t>LINDA SAPITRI</t>
  </si>
  <si>
    <t>MEIDINA</t>
  </si>
  <si>
    <t>MELLY DWI APRILIANI</t>
  </si>
  <si>
    <t>MUHAMMAD AGUS SALIM</t>
  </si>
  <si>
    <t>MUHAMMAD GHALIH SANJANA</t>
  </si>
  <si>
    <t>MUJADIDA</t>
  </si>
  <si>
    <t>MULIYATI FEBRIYANI</t>
  </si>
  <si>
    <t>NI KADEK SANTI CIPTA DEWI</t>
  </si>
  <si>
    <t>NI MADE MITA YULIANTI</t>
  </si>
  <si>
    <t>NI MADE SRI WULANDARI</t>
  </si>
  <si>
    <t>RAHMA SYAKDIYAH</t>
  </si>
  <si>
    <t>RIZKY OKTAVIANI</t>
  </si>
  <si>
    <t>SAOPI ZAMA</t>
  </si>
  <si>
    <t>SINTIA TRIANGGRAENI</t>
  </si>
  <si>
    <t>SUMIYATI</t>
  </si>
  <si>
    <t>UTARI RIZKI</t>
  </si>
  <si>
    <t>YANDI WAHYUDI</t>
  </si>
  <si>
    <t>:  1 (satu)</t>
  </si>
  <si>
    <t>:  2016/2017</t>
  </si>
  <si>
    <t xml:space="preserve">         pilih kelas</t>
  </si>
  <si>
    <t>LALU ABDUL MAJID</t>
  </si>
  <si>
    <t>L</t>
  </si>
  <si>
    <t xml:space="preserve">XI AK </t>
  </si>
  <si>
    <t xml:space="preserve">XI Akuntansi </t>
  </si>
  <si>
    <t>P</t>
  </si>
  <si>
    <t>RINA NOVARIANA</t>
  </si>
  <si>
    <t>RIFQI ISMA'IL</t>
  </si>
  <si>
    <t>ANITA PERMATASARI</t>
  </si>
  <si>
    <t>I KOMANG RAKA JAYA SUBRATA</t>
  </si>
  <si>
    <t>SITI WIDIYAWATI</t>
  </si>
  <si>
    <t>ABDULRRAHMAN</t>
  </si>
  <si>
    <t>X BDP 1</t>
  </si>
  <si>
    <t>X Bisnis Daring &amp; Pemasaran 1</t>
  </si>
  <si>
    <t>ALPIRANSYAH</t>
  </si>
  <si>
    <t>ANGGARA SAPUTRA</t>
  </si>
  <si>
    <t>APRIANI</t>
  </si>
  <si>
    <t>APRILIA</t>
  </si>
  <si>
    <t>ASMUNI</t>
  </si>
  <si>
    <t>DARA PUSPITA</t>
  </si>
  <si>
    <t>FADILA PURNAMA SARI</t>
  </si>
  <si>
    <t>GANDEYANI</t>
  </si>
  <si>
    <t>GHAZA ANANDA DEVA YUDHISTIRA</t>
  </si>
  <si>
    <t>I GEDE JAYANTARA</t>
  </si>
  <si>
    <t>INDI LATIFASARI</t>
  </si>
  <si>
    <t>IRFAN MAULANA</t>
  </si>
  <si>
    <t>JANUARVY AISSYA PUTRI</t>
  </si>
  <si>
    <t>LYRA YULIANTO CHRISTY</t>
  </si>
  <si>
    <t>MADE PUTRI APRILIA</t>
  </si>
  <si>
    <t>MUHAMAD SAHADANI</t>
  </si>
  <si>
    <t>MUHAMMAD SYAHRONI</t>
  </si>
  <si>
    <t>NI KETUT DEWI ANGGRENI</t>
  </si>
  <si>
    <t>NINA FAHRIANI</t>
  </si>
  <si>
    <t>NUR'AINDA SYIFA'UR RAHMAYATI</t>
  </si>
  <si>
    <t>PEBI SATRIAWAN</t>
  </si>
  <si>
    <t>RIZKY FEBRIAN</t>
  </si>
  <si>
    <t>ROSA LIANA JULI YANTI</t>
  </si>
  <si>
    <t>SHERLIA GEBY UTAMI</t>
  </si>
  <si>
    <t>SITI NURJANAH</t>
  </si>
  <si>
    <t>TAMA ADRIAN</t>
  </si>
  <si>
    <t>TEGUH FIRMANSYAH</t>
  </si>
  <si>
    <t>UTARI INDAH PRATIWI</t>
  </si>
  <si>
    <t>YORDAN FADLI</t>
  </si>
  <si>
    <t>YUDI SUTRISNO</t>
  </si>
  <si>
    <t>ADELIA INDAH MAHARANI</t>
  </si>
  <si>
    <t>X BDP 2</t>
  </si>
  <si>
    <t>X Bisnis Daring &amp; Pemasaran 2</t>
  </si>
  <si>
    <t>ADITYA GITA KUSUMA</t>
  </si>
  <si>
    <t>ADRIAN PUTRA</t>
  </si>
  <si>
    <t>ANDREAN KASPARI</t>
  </si>
  <si>
    <t>ANGGARA RIKSA</t>
  </si>
  <si>
    <t>ATIKA SARI</t>
  </si>
  <si>
    <t>BAIQ LAILI TRISNA SAFITRI</t>
  </si>
  <si>
    <t>DINI ANISSA</t>
  </si>
  <si>
    <t>HAERUL ISTIQOMAH</t>
  </si>
  <si>
    <t>HAMDAN</t>
  </si>
  <si>
    <t>HELMI YAHYA</t>
  </si>
  <si>
    <t>HUSNU ARROZALI</t>
  </si>
  <si>
    <t>I NYOMAN DARMA</t>
  </si>
  <si>
    <t>MILA MAULINA</t>
  </si>
  <si>
    <t>MUHAMMAD FAUZAN</t>
  </si>
  <si>
    <t>MUHAMMAD FERDIANSYAH</t>
  </si>
  <si>
    <t>MUHAMMAD RIFKI RENALDI</t>
  </si>
  <si>
    <t>MUHAMMAD RIZKI</t>
  </si>
  <si>
    <t>NI NYOMAN NOVA ARIANI</t>
  </si>
  <si>
    <t>NI PUTU ARI PUSPITA</t>
  </si>
  <si>
    <t>NOVITA ISNAINI</t>
  </si>
  <si>
    <t>NUZULIA ISNAENI</t>
  </si>
  <si>
    <t>PUTRI PRAMESWARI PRATAMA</t>
  </si>
  <si>
    <t>RAKEL ASMIYATI PRISTIONO</t>
  </si>
  <si>
    <t>SEFIA RAHAYU</t>
  </si>
  <si>
    <t>SRI RAHMAN DIANAYATI</t>
  </si>
  <si>
    <t>VIOLIN VAISYA SABRINA</t>
  </si>
  <si>
    <t>WULANDARI</t>
  </si>
  <si>
    <t>YAHYA ILHAMI</t>
  </si>
  <si>
    <t>ADITYA PRAYOGA NURDIANTO</t>
  </si>
  <si>
    <t>X OTKP 1</t>
  </si>
  <si>
    <t>X Otomatisasi &amp; TKP 1</t>
  </si>
  <si>
    <t>AJRIMA FILZA</t>
  </si>
  <si>
    <t>ANDRY SUTIKNO</t>
  </si>
  <si>
    <t>AZARDAN ISMAIL</t>
  </si>
  <si>
    <t>BAIQ DINDA SYALWA NINGSIH</t>
  </si>
  <si>
    <t>ELISA PUTRI ANGGRAINI</t>
  </si>
  <si>
    <t>HARPIANI</t>
  </si>
  <si>
    <t>I KETUT ENDRA SAPUTRA</t>
  </si>
  <si>
    <t>I NYOMAN YOGA ARTANA</t>
  </si>
  <si>
    <t>IDA AYU NYOMAN PUSPITA SANTI</t>
  </si>
  <si>
    <t>IDA AYU RATNA DEWI</t>
  </si>
  <si>
    <t>INA SABRILLA</t>
  </si>
  <si>
    <t>ISKANDAR</t>
  </si>
  <si>
    <t>KURNIAWATI</t>
  </si>
  <si>
    <t>LALA ENJELINA</t>
  </si>
  <si>
    <t>MIRANDA HARYANI</t>
  </si>
  <si>
    <t>MUHAMMAD ABDUL HAFIZ</t>
  </si>
  <si>
    <t>MUHAMMAD SHIAMUDIN</t>
  </si>
  <si>
    <t>NI MADE SINTA SURYANI PUTRI</t>
  </si>
  <si>
    <t>NOLA AMELIA ZALMY</t>
  </si>
  <si>
    <t>NOVI ANGGRAINI</t>
  </si>
  <si>
    <t>NURUL SALAWATI</t>
  </si>
  <si>
    <t>RAHMAWATUL HASANAH</t>
  </si>
  <si>
    <t>RANI DWIANTI</t>
  </si>
  <si>
    <t>RISNANDA MUHALYA PRIHATIN</t>
  </si>
  <si>
    <t>RIZKY PRADIYANSYAH</t>
  </si>
  <si>
    <t>SAIFUL HARIS</t>
  </si>
  <si>
    <t>SHAFIRATUL UMRAH</t>
  </si>
  <si>
    <t>SOVIANA</t>
  </si>
  <si>
    <t>URWATIL AZDIN</t>
  </si>
  <si>
    <t>WARDIANTI SULFANA</t>
  </si>
  <si>
    <t>WAYAN NONIX FERONICA</t>
  </si>
  <si>
    <t>WIWIN HENDRIYANI</t>
  </si>
  <si>
    <t>YAHYA ANDIKA SAPUTRA</t>
  </si>
  <si>
    <t>ZAHIRUDDIN</t>
  </si>
  <si>
    <t>AHMAD IHPAN SUKRISNAYASA</t>
  </si>
  <si>
    <t>X OTKP 2</t>
  </si>
  <si>
    <t>X Otomatisasi &amp; TKP 2</t>
  </si>
  <si>
    <t>DESAK MADE RETNO MULYASARI</t>
  </si>
  <si>
    <t>DIAN LESTARI</t>
  </si>
  <si>
    <t>FAJRIAN AKBAR</t>
  </si>
  <si>
    <t>HANA PUTRI MAHARJUNI</t>
  </si>
  <si>
    <t>HIPZIATI</t>
  </si>
  <si>
    <t>IDA AYU MAYA SETYA PRAMESTI</t>
  </si>
  <si>
    <t>ILTIYA ZAMI LAKA RAHMANY</t>
  </si>
  <si>
    <t>IWAN HERIANTO ABAR</t>
  </si>
  <si>
    <t>JULIA NINGSIH</t>
  </si>
  <si>
    <t>LALU SABIL FIRDAUS</t>
  </si>
  <si>
    <t>LULU' AMINI</t>
  </si>
  <si>
    <t>MAULIDIYA CAHYANI</t>
  </si>
  <si>
    <t>MAURA ANDHISA</t>
  </si>
  <si>
    <t>MIRA SAHROYANI SUSANTI</t>
  </si>
  <si>
    <t>MUHAMAD DARAIN</t>
  </si>
  <si>
    <t>MUHAMAD YUSRIL ABDILLAH</t>
  </si>
  <si>
    <t>MUHAMMAD SOFYAN HADI</t>
  </si>
  <si>
    <t>NI MADE AYU DWIPAYANTI</t>
  </si>
  <si>
    <t>NI NYOMAN PUJIANI</t>
  </si>
  <si>
    <t>NI WAYAN FEBRIANI</t>
  </si>
  <si>
    <t>NI WAYAN SRI FEBRY ANI</t>
  </si>
  <si>
    <t>NISWATUN AZIZAH</t>
  </si>
  <si>
    <t>NURUL ISMI</t>
  </si>
  <si>
    <t>RENA HARIANI</t>
  </si>
  <si>
    <t>RIZA APRIANI</t>
  </si>
  <si>
    <t>SYAFIRA ANITA SAPUTRI</t>
  </si>
  <si>
    <t>TARMIDA FEBRIANI</t>
  </si>
  <si>
    <t>TYAS SEPTIANINGSIH</t>
  </si>
  <si>
    <t>UMAR SIKA AL MADANI</t>
  </si>
  <si>
    <t>WIDIYA ARINI</t>
  </si>
  <si>
    <t>YENI WILUJENG</t>
  </si>
  <si>
    <t>YUMNAWAN SAGITA</t>
  </si>
  <si>
    <t>AFIZHA NURUL FAZADILLA</t>
  </si>
  <si>
    <t>X AKL 1</t>
  </si>
  <si>
    <t>X Akt &amp; Keuangan Lembaga 1</t>
  </si>
  <si>
    <t>ANNISA JUNIAR SAPUTRI</t>
  </si>
  <si>
    <t>AYU APRILIANI</t>
  </si>
  <si>
    <t>AYU WIDIASTI</t>
  </si>
  <si>
    <t>DESTI RISMAYANI</t>
  </si>
  <si>
    <t>FITRIA WATI</t>
  </si>
  <si>
    <t>HAYDA ADYA</t>
  </si>
  <si>
    <t>HIDAYATUL AENA</t>
  </si>
  <si>
    <t>I DEWA MADE SATRIA WIBAWA</t>
  </si>
  <si>
    <t>I GEDE PUTRA PRAMUDITA</t>
  </si>
  <si>
    <t>I KOMANG BAYU ARTANA</t>
  </si>
  <si>
    <t>I MADE OKA ADITYA</t>
  </si>
  <si>
    <t>I NYOMAN SUARDIKA KARMA PUTRA</t>
  </si>
  <si>
    <t>IDA AYU MADE OKA ARIESNI</t>
  </si>
  <si>
    <t>IRVAN MAULANA</t>
  </si>
  <si>
    <t>ISNAINI</t>
  </si>
  <si>
    <t>LIZA AMELIA</t>
  </si>
  <si>
    <t>LUBNA NINGRUM</t>
  </si>
  <si>
    <t>M. GAZI MUSLIM</t>
  </si>
  <si>
    <t>MEILISA INDAH ARIYANTI</t>
  </si>
  <si>
    <t>MUHAMMAD REZA ALVIN ALGHIFARI</t>
  </si>
  <si>
    <t>MUHAMMAD RIDOYA</t>
  </si>
  <si>
    <t>MUHAMMAD RIFKI PASHA WAHYUDI</t>
  </si>
  <si>
    <t>NABILA ALYA RAHMAN</t>
  </si>
  <si>
    <t>NURUL SAVILA</t>
  </si>
  <si>
    <t>RISKA ANGGRAINI</t>
  </si>
  <si>
    <t>RONA AYU AVRILYA</t>
  </si>
  <si>
    <t>WENI AGUSTINA</t>
  </si>
  <si>
    <t>YULIA SARI</t>
  </si>
  <si>
    <t>AJI ZAHRAWA AENY</t>
  </si>
  <si>
    <t>X AKL 2</t>
  </si>
  <si>
    <t>X Akt &amp; Keuangan Lembaga 2</t>
  </si>
  <si>
    <t>ARDIAN JAYADI</t>
  </si>
  <si>
    <t>BAIQ WITIN INKA</t>
  </si>
  <si>
    <t>DESAK KETUT APRIANI</t>
  </si>
  <si>
    <t>DEVITA ARIANTI</t>
  </si>
  <si>
    <t>DINA MARDIANTI</t>
  </si>
  <si>
    <t>HERYKA SORAYA</t>
  </si>
  <si>
    <t>I GUSTI AYU SIWANTRINI UTARI PUTRI</t>
  </si>
  <si>
    <t>IDA YULIA FITRI</t>
  </si>
  <si>
    <t>INDAH WULANDARI</t>
  </si>
  <si>
    <t>MARIA FEBIYANTI CHANDRA LUMBANTOBING</t>
  </si>
  <si>
    <t>MAYLINA AULIA FITRI</t>
  </si>
  <si>
    <t>MEISY YOSEPINA HASIBUAN</t>
  </si>
  <si>
    <t>MUHAMMAD AL JUPRI</t>
  </si>
  <si>
    <t>MUHAMMAD FIKRIE EVRIEL ALVINNURIE</t>
  </si>
  <si>
    <t>MUHAMMAD SOFYAN MAULANA</t>
  </si>
  <si>
    <t>NATHALIA DANIEL CHRISTIANI</t>
  </si>
  <si>
    <t>NI KETUT PUTRI DIANTARI</t>
  </si>
  <si>
    <t>NI LUH BETTY OKTARINI</t>
  </si>
  <si>
    <t>NI MADE TRISMIA NOVIANTI JUNARI</t>
  </si>
  <si>
    <t>NI PUTU PUSPITA SARI</t>
  </si>
  <si>
    <t>NI PUTU WITARI PUTRI</t>
  </si>
  <si>
    <t>NISA AYU ARDHANI SAWAL</t>
  </si>
  <si>
    <t>PUJI AYU LESTARI</t>
  </si>
  <si>
    <t>RIZKI YULI HARDINI</t>
  </si>
  <si>
    <t>SALSA AULYA DEWI PERMATA</t>
  </si>
  <si>
    <t>SAMUDRA REDITA SINDU</t>
  </si>
  <si>
    <t>SOFHIA</t>
  </si>
  <si>
    <t>SULISTIANI</t>
  </si>
  <si>
    <t>ZULKARNAEN RAHADI</t>
  </si>
  <si>
    <t>ALVIRA PARADITA SYARIF</t>
  </si>
  <si>
    <t>X PKM</t>
  </si>
  <si>
    <t>X Pb. &amp; Keuangan Makro</t>
  </si>
  <si>
    <t>DEVITA RUSTIANA LOGHO</t>
  </si>
  <si>
    <t>FAOZIAH</t>
  </si>
  <si>
    <t>HARTATIK RUKMAWATI</t>
  </si>
  <si>
    <t>HENI WAHYUNI</t>
  </si>
  <si>
    <t>I DEWA NYOMAN TRIWANGSA PRADYANA</t>
  </si>
  <si>
    <t>I MADE BUDIASA</t>
  </si>
  <si>
    <t>IRSAN KUTUT ANDHIKA</t>
  </si>
  <si>
    <t>JULIAN ARIADI</t>
  </si>
  <si>
    <t>LUSIANA FARAYANGGI</t>
  </si>
  <si>
    <t>MARLINA AULIA RAHMI</t>
  </si>
  <si>
    <t>MUHAMAD REZEKY ANSHORI</t>
  </si>
  <si>
    <t>MUHAMMAD ALFANDI FATURRAHMAN</t>
  </si>
  <si>
    <t>MUHAMMAD IRWANDI</t>
  </si>
  <si>
    <t>MUHAMMAD ZAINUL ARIFIN</t>
  </si>
  <si>
    <t>MULIANI SEPTIANI</t>
  </si>
  <si>
    <t>NAZRIA OKTAVIANI</t>
  </si>
  <si>
    <t>NI MADE AYU TRUNI</t>
  </si>
  <si>
    <t>NI NYOMAN NGURAH TANYA WEDHRANI</t>
  </si>
  <si>
    <t>NIA OCTAVIANI</t>
  </si>
  <si>
    <t>NINDIA PUTRI YAYUK ANJANI</t>
  </si>
  <si>
    <t>NOPIANTI KORIANI</t>
  </si>
  <si>
    <t>NOVIA SOFIANTY</t>
  </si>
  <si>
    <t>PIPIT DEWI KOMALA SARI</t>
  </si>
  <si>
    <t>PUTRI RAHAYU PITRIYANI</t>
  </si>
  <si>
    <t>RISNA AYU LESTARI</t>
  </si>
  <si>
    <t>RIZKI MAGFIRA ANDAYANI</t>
  </si>
  <si>
    <t>SUSI SUSANTI</t>
  </si>
  <si>
    <t>TEGUH KARYASA</t>
  </si>
  <si>
    <t>ZATIA ULFA</t>
  </si>
  <si>
    <t>SRYAWAN,S.Pd</t>
  </si>
  <si>
    <t>HENI YULIANINGSIH,S..d</t>
  </si>
  <si>
    <t>DRS. ABDULLAH</t>
  </si>
  <si>
    <t xml:space="preserve">Simulasi Digital </t>
  </si>
  <si>
    <t>Etika profesi</t>
  </si>
  <si>
    <t>X OTKP</t>
  </si>
  <si>
    <t>X AKL</t>
  </si>
  <si>
    <t>X BDP</t>
  </si>
  <si>
    <t>Pemasaran On-Line</t>
  </si>
  <si>
    <t>M. QASIM ZARKASI, S.Pd</t>
  </si>
  <si>
    <t>19690616 199202 2 001</t>
  </si>
  <si>
    <t>Pendidikan Agama dan Budi Pekerti</t>
  </si>
  <si>
    <t>Matematika</t>
  </si>
  <si>
    <t>Pendidikan Jasmani, Olahraga, dan Kesehatan</t>
  </si>
  <si>
    <t>Simulasi dan Komunikasi Digital</t>
  </si>
  <si>
    <t>Ekonomi Bisnis</t>
  </si>
  <si>
    <t>Administrasi Umum</t>
  </si>
  <si>
    <t>IPA</t>
  </si>
  <si>
    <t>Marketing</t>
  </si>
  <si>
    <t>Perencanaan Bisnis</t>
  </si>
  <si>
    <t>Teknologi Perkantoran</t>
  </si>
  <si>
    <t>Etika Profesi</t>
  </si>
  <si>
    <r>
      <t>Aplikasi  Pengolah Angka/</t>
    </r>
    <r>
      <rPr>
        <i/>
        <sz val="12"/>
        <color theme="1"/>
        <rFont val="Georgia"/>
        <family val="1"/>
      </rPr>
      <t>Spreadsheet</t>
    </r>
  </si>
  <si>
    <t>Akuntansi Dasar</t>
  </si>
  <si>
    <t>Perbankan Dasar</t>
  </si>
  <si>
    <t>B Indo</t>
  </si>
  <si>
    <t>Matmtk</t>
  </si>
  <si>
    <t>Sejarah</t>
  </si>
  <si>
    <t>B Inggrs</t>
  </si>
  <si>
    <t>Seni Budy</t>
  </si>
  <si>
    <t>Penjaskes</t>
  </si>
  <si>
    <t>Prakarya &amp; Kwu</t>
  </si>
  <si>
    <t>Simdig</t>
  </si>
  <si>
    <t>Ek Bisnis</t>
  </si>
  <si>
    <t>Pengtr Ek Bisnis</t>
  </si>
  <si>
    <t>Pengtr Adm Perk</t>
  </si>
  <si>
    <t>Pengtr Akt</t>
  </si>
  <si>
    <t>Agama Islam</t>
  </si>
  <si>
    <t>Agama Hindu</t>
  </si>
  <si>
    <t>Agama Budha</t>
  </si>
  <si>
    <t>Agama Kristen</t>
  </si>
  <si>
    <t>Agama Katolik</t>
  </si>
  <si>
    <t xml:space="preserve">Prinsip-Prinsip Bisnis </t>
  </si>
  <si>
    <t xml:space="preserve">Pengetahuan Produk </t>
  </si>
  <si>
    <t xml:space="preserve">Administrasi Transaksi </t>
  </si>
  <si>
    <t>Adminisrasi Kepegawaian</t>
  </si>
  <si>
    <t>Administrasi sarana dan prasarana</t>
  </si>
  <si>
    <t>Administrasi Humas dan keprotokolan</t>
  </si>
  <si>
    <t xml:space="preserve">Etika Profesi </t>
  </si>
  <si>
    <r>
      <t>Paket Program Pengolah Angka/</t>
    </r>
    <r>
      <rPr>
        <i/>
        <sz val="12"/>
        <color theme="1"/>
        <rFont val="Arial Narrow"/>
        <family val="2"/>
      </rPr>
      <t>Spreadsheet</t>
    </r>
  </si>
  <si>
    <t>5 April 2018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</si>
</sst>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4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C00000"/>
      <name val="Calibri"/>
      <family val="2"/>
      <charset val="1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  <charset val="1"/>
    </font>
    <font>
      <b/>
      <sz val="14"/>
      <color theme="1"/>
      <name val="Aharoni"/>
      <charset val="177"/>
    </font>
    <font>
      <u/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Rockwell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Rockwell"/>
      <family val="1"/>
    </font>
    <font>
      <b/>
      <sz val="12"/>
      <name val="Arial"/>
      <family val="2"/>
    </font>
    <font>
      <i/>
      <sz val="10"/>
      <name val="Stencil"/>
      <family val="5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9"/>
      <color theme="0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Arial Narrow"/>
      <family val="2"/>
    </font>
    <font>
      <sz val="12"/>
      <name val="Arial Narrow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mbria"/>
      <family val="1"/>
    </font>
    <font>
      <i/>
      <sz val="12"/>
      <color theme="1"/>
      <name val="Georgia"/>
      <family val="1"/>
    </font>
    <font>
      <i/>
      <sz val="12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15" fillId="0" borderId="0"/>
    <xf numFmtId="0" fontId="4" fillId="0" borderId="0"/>
    <xf numFmtId="0" fontId="14" fillId="0" borderId="0"/>
    <xf numFmtId="0" fontId="14" fillId="0" borderId="0"/>
  </cellStyleXfs>
  <cellXfs count="331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 vertical="top"/>
      <protection hidden="1"/>
    </xf>
    <xf numFmtId="41" fontId="0" fillId="0" borderId="0" xfId="1" applyFont="1" applyAlignment="1" applyProtection="1">
      <protection hidden="1"/>
    </xf>
    <xf numFmtId="0" fontId="2" fillId="0" borderId="0" xfId="0" applyFont="1" applyAlignment="1" applyProtection="1">
      <protection hidden="1"/>
    </xf>
    <xf numFmtId="49" fontId="3" fillId="0" borderId="0" xfId="0" applyNumberFormat="1" applyFont="1" applyAlignment="1" applyProtection="1">
      <protection hidden="1"/>
    </xf>
    <xf numFmtId="0" fontId="0" fillId="0" borderId="0" xfId="0" applyFont="1" applyAlignme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protection hidden="1"/>
    </xf>
    <xf numFmtId="41" fontId="6" fillId="0" borderId="0" xfId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indent="4"/>
      <protection hidden="1"/>
    </xf>
    <xf numFmtId="41" fontId="8" fillId="0" borderId="0" xfId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41" fontId="6" fillId="0" borderId="0" xfId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protection hidden="1"/>
    </xf>
    <xf numFmtId="0" fontId="12" fillId="0" borderId="0" xfId="0" applyFont="1" applyAlignment="1" applyProtection="1">
      <protection hidden="1"/>
    </xf>
    <xf numFmtId="41" fontId="7" fillId="0" borderId="0" xfId="1" applyFont="1" applyAlignment="1" applyProtection="1">
      <protection hidden="1"/>
    </xf>
    <xf numFmtId="0" fontId="13" fillId="0" borderId="0" xfId="0" applyFont="1" applyAlignment="1" applyProtection="1">
      <alignment horizontal="left" indent="4"/>
      <protection hidden="1"/>
    </xf>
    <xf numFmtId="0" fontId="11" fillId="2" borderId="1" xfId="0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1" fontId="10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0" fillId="3" borderId="2" xfId="0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protection hidden="1"/>
    </xf>
    <xf numFmtId="0" fontId="0" fillId="0" borderId="1" xfId="0" applyBorder="1" applyAlignment="1" applyProtection="1">
      <alignment horizontal="left" indent="4"/>
      <protection hidden="1"/>
    </xf>
    <xf numFmtId="41" fontId="0" fillId="0" borderId="1" xfId="1" applyFont="1" applyBorder="1" applyAlignment="1" applyProtection="1"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0" fillId="4" borderId="0" xfId="0" applyFill="1"/>
    <xf numFmtId="0" fontId="0" fillId="0" borderId="0" xfId="0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1" xfId="0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41" fontId="6" fillId="0" borderId="0" xfId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0" fillId="0" borderId="1" xfId="0" applyFill="1" applyBorder="1"/>
    <xf numFmtId="0" fontId="2" fillId="0" borderId="1" xfId="0" applyNumberFormat="1" applyFont="1" applyBorder="1" applyAlignment="1" applyProtection="1">
      <alignment horizontal="center" vertical="top" wrapText="1"/>
      <protection hidden="1"/>
    </xf>
    <xf numFmtId="0" fontId="0" fillId="0" borderId="1" xfId="0" applyBorder="1" applyAlignment="1"/>
    <xf numFmtId="0" fontId="0" fillId="0" borderId="0" xfId="0" applyBorder="1"/>
    <xf numFmtId="0" fontId="20" fillId="0" borderId="0" xfId="0" applyFont="1" applyBorder="1"/>
    <xf numFmtId="0" fontId="21" fillId="0" borderId="0" xfId="0" applyFont="1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0" fillId="0" borderId="3" xfId="0" applyFont="1" applyBorder="1" applyAlignment="1" applyProtection="1">
      <protection hidden="1"/>
    </xf>
    <xf numFmtId="0" fontId="10" fillId="0" borderId="2" xfId="0" applyFont="1" applyBorder="1" applyAlignment="1" applyProtection="1">
      <protection hidden="1"/>
    </xf>
    <xf numFmtId="0" fontId="10" fillId="0" borderId="1" xfId="0" applyNumberFormat="1" applyFont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4" fillId="0" borderId="0" xfId="7" applyProtection="1">
      <protection hidden="1"/>
    </xf>
    <xf numFmtId="0" fontId="15" fillId="0" borderId="14" xfId="7" applyFont="1" applyFill="1" applyBorder="1" applyAlignment="1" applyProtection="1">
      <alignment horizontal="center"/>
      <protection hidden="1"/>
    </xf>
    <xf numFmtId="0" fontId="23" fillId="0" borderId="1" xfId="7" applyFont="1" applyBorder="1" applyAlignment="1" applyProtection="1">
      <alignment horizontal="center" vertical="center" wrapText="1"/>
      <protection hidden="1"/>
    </xf>
    <xf numFmtId="0" fontId="15" fillId="8" borderId="1" xfId="8" applyFont="1" applyFill="1" applyBorder="1" applyAlignment="1" applyProtection="1">
      <alignment horizontal="left" vertical="center" wrapText="1"/>
      <protection hidden="1"/>
    </xf>
    <xf numFmtId="0" fontId="15" fillId="8" borderId="1" xfId="8" applyFont="1" applyFill="1" applyBorder="1" applyAlignment="1" applyProtection="1">
      <alignment horizontal="center" vertical="center" wrapText="1"/>
      <protection hidden="1"/>
    </xf>
    <xf numFmtId="0" fontId="24" fillId="8" borderId="1" xfId="8" applyFont="1" applyFill="1" applyBorder="1" applyAlignment="1" applyProtection="1">
      <alignment horizontal="center" vertical="center"/>
      <protection hidden="1"/>
    </xf>
    <xf numFmtId="0" fontId="14" fillId="8" borderId="1" xfId="7" applyFont="1" applyFill="1" applyBorder="1" applyProtection="1">
      <protection hidden="1"/>
    </xf>
    <xf numFmtId="0" fontId="25" fillId="8" borderId="1" xfId="7" applyFont="1" applyFill="1" applyBorder="1" applyAlignment="1" applyProtection="1">
      <alignment vertical="center"/>
      <protection hidden="1"/>
    </xf>
    <xf numFmtId="0" fontId="25" fillId="8" borderId="1" xfId="7" applyFont="1" applyFill="1" applyBorder="1" applyAlignment="1" applyProtection="1">
      <alignment horizontal="center" vertical="center"/>
      <protection hidden="1"/>
    </xf>
    <xf numFmtId="0" fontId="15" fillId="8" borderId="1" xfId="7" applyFont="1" applyFill="1" applyBorder="1" applyAlignment="1" applyProtection="1">
      <alignment horizontal="center" vertical="center"/>
      <protection hidden="1"/>
    </xf>
    <xf numFmtId="0" fontId="25" fillId="7" borderId="1" xfId="7" applyFont="1" applyFill="1" applyBorder="1" applyAlignment="1" applyProtection="1">
      <alignment vertical="center"/>
      <protection hidden="1"/>
    </xf>
    <xf numFmtId="0" fontId="25" fillId="7" borderId="1" xfId="7" applyFont="1" applyFill="1" applyBorder="1" applyAlignment="1" applyProtection="1">
      <alignment horizontal="center" vertical="center"/>
      <protection hidden="1"/>
    </xf>
    <xf numFmtId="0" fontId="15" fillId="7" borderId="1" xfId="7" applyFont="1" applyFill="1" applyBorder="1" applyAlignment="1" applyProtection="1">
      <alignment horizontal="center" vertical="center"/>
      <protection hidden="1"/>
    </xf>
    <xf numFmtId="0" fontId="14" fillId="7" borderId="1" xfId="7" applyFont="1" applyFill="1" applyBorder="1" applyProtection="1">
      <protection hidden="1"/>
    </xf>
    <xf numFmtId="0" fontId="15" fillId="8" borderId="11" xfId="8" applyFont="1" applyFill="1" applyBorder="1" applyAlignment="1" applyProtection="1">
      <alignment vertical="center"/>
      <protection hidden="1"/>
    </xf>
    <xf numFmtId="0" fontId="15" fillId="8" borderId="12" xfId="8" applyFont="1" applyFill="1" applyBorder="1" applyAlignment="1" applyProtection="1">
      <alignment horizontal="center" vertical="center"/>
      <protection hidden="1"/>
    </xf>
    <xf numFmtId="0" fontId="25" fillId="8" borderId="11" xfId="7" applyFont="1" applyFill="1" applyBorder="1" applyAlignment="1" applyProtection="1">
      <alignment vertical="center"/>
      <protection hidden="1"/>
    </xf>
    <xf numFmtId="0" fontId="25" fillId="8" borderId="12" xfId="7" applyFont="1" applyFill="1" applyBorder="1" applyAlignment="1" applyProtection="1">
      <alignment horizontal="center" vertical="center"/>
      <protection hidden="1"/>
    </xf>
    <xf numFmtId="0" fontId="25" fillId="8" borderId="13" xfId="7" applyFont="1" applyFill="1" applyBorder="1" applyAlignment="1" applyProtection="1">
      <alignment horizontal="center" vertical="center"/>
      <protection hidden="1"/>
    </xf>
    <xf numFmtId="0" fontId="26" fillId="9" borderId="1" xfId="7" applyFont="1" applyFill="1" applyBorder="1" applyAlignment="1" applyProtection="1">
      <alignment vertical="center"/>
      <protection hidden="1"/>
    </xf>
    <xf numFmtId="0" fontId="26" fillId="9" borderId="1" xfId="7" applyFont="1" applyFill="1" applyBorder="1" applyAlignment="1" applyProtection="1">
      <alignment horizontal="center" vertical="center"/>
      <protection hidden="1"/>
    </xf>
    <xf numFmtId="0" fontId="27" fillId="9" borderId="1" xfId="7" applyFont="1" applyFill="1" applyBorder="1" applyAlignment="1" applyProtection="1">
      <alignment horizontal="center" vertical="center"/>
      <protection hidden="1"/>
    </xf>
    <xf numFmtId="0" fontId="14" fillId="9" borderId="1" xfId="7" applyFont="1" applyFill="1" applyBorder="1" applyProtection="1">
      <protection hidden="1"/>
    </xf>
    <xf numFmtId="0" fontId="26" fillId="9" borderId="1" xfId="8" applyFont="1" applyFill="1" applyBorder="1" applyAlignment="1" applyProtection="1">
      <alignment vertical="center"/>
      <protection hidden="1"/>
    </xf>
    <xf numFmtId="0" fontId="27" fillId="9" borderId="1" xfId="8" applyFont="1" applyFill="1" applyBorder="1" applyAlignment="1" applyProtection="1">
      <alignment horizontal="center" vertical="center"/>
      <protection hidden="1"/>
    </xf>
    <xf numFmtId="0" fontId="28" fillId="9" borderId="1" xfId="8" applyFont="1" applyFill="1" applyBorder="1" applyAlignment="1" applyProtection="1">
      <alignment horizontal="center" vertical="center"/>
      <protection hidden="1"/>
    </xf>
    <xf numFmtId="0" fontId="26" fillId="9" borderId="1" xfId="8" applyFont="1" applyFill="1" applyBorder="1" applyAlignment="1" applyProtection="1">
      <alignment horizontal="left" vertical="center" wrapText="1"/>
      <protection hidden="1"/>
    </xf>
    <xf numFmtId="0" fontId="26" fillId="7" borderId="1" xfId="7" applyFont="1" applyFill="1" applyBorder="1" applyAlignment="1" applyProtection="1">
      <alignment vertical="center"/>
      <protection hidden="1"/>
    </xf>
    <xf numFmtId="0" fontId="26" fillId="7" borderId="1" xfId="7" applyFont="1" applyFill="1" applyBorder="1" applyAlignment="1" applyProtection="1">
      <alignment horizontal="center" vertical="center"/>
      <protection hidden="1"/>
    </xf>
    <xf numFmtId="0" fontId="27" fillId="7" borderId="1" xfId="7" applyFont="1" applyFill="1" applyBorder="1" applyAlignment="1" applyProtection="1">
      <alignment horizontal="center" vertical="center"/>
      <protection hidden="1"/>
    </xf>
    <xf numFmtId="0" fontId="26" fillId="9" borderId="11" xfId="7" applyFont="1" applyFill="1" applyBorder="1" applyAlignment="1" applyProtection="1">
      <alignment vertical="center"/>
      <protection hidden="1"/>
    </xf>
    <xf numFmtId="0" fontId="26" fillId="9" borderId="14" xfId="7" applyFont="1" applyFill="1" applyBorder="1" applyAlignment="1" applyProtection="1">
      <alignment horizontal="center" vertical="center"/>
      <protection hidden="1"/>
    </xf>
    <xf numFmtId="0" fontId="26" fillId="9" borderId="11" xfId="7" applyFont="1" applyFill="1" applyBorder="1" applyAlignment="1" applyProtection="1">
      <alignment horizontal="center" vertical="center"/>
      <protection hidden="1"/>
    </xf>
    <xf numFmtId="0" fontId="26" fillId="9" borderId="10" xfId="7" applyFont="1" applyFill="1" applyBorder="1" applyAlignment="1" applyProtection="1">
      <alignment vertical="center"/>
      <protection hidden="1"/>
    </xf>
    <xf numFmtId="0" fontId="27" fillId="9" borderId="2" xfId="7" applyFont="1" applyFill="1" applyBorder="1" applyAlignment="1" applyProtection="1">
      <alignment horizontal="center" vertical="center"/>
      <protection hidden="1"/>
    </xf>
    <xf numFmtId="0" fontId="26" fillId="9" borderId="12" xfId="7" applyFont="1" applyFill="1" applyBorder="1" applyAlignment="1" applyProtection="1">
      <alignment horizontal="center" vertical="center"/>
      <protection hidden="1"/>
    </xf>
    <xf numFmtId="0" fontId="26" fillId="10" borderId="1" xfId="7" applyFont="1" applyFill="1" applyBorder="1" applyAlignment="1" applyProtection="1">
      <alignment vertical="center"/>
      <protection hidden="1"/>
    </xf>
    <xf numFmtId="0" fontId="26" fillId="10" borderId="1" xfId="7" applyFont="1" applyFill="1" applyBorder="1" applyAlignment="1" applyProtection="1">
      <alignment horizontal="center" vertical="center"/>
      <protection hidden="1"/>
    </xf>
    <xf numFmtId="0" fontId="27" fillId="10" borderId="1" xfId="7" applyFont="1" applyFill="1" applyBorder="1" applyAlignment="1" applyProtection="1">
      <alignment horizontal="center" vertical="center"/>
      <protection hidden="1"/>
    </xf>
    <xf numFmtId="0" fontId="14" fillId="10" borderId="1" xfId="7" applyFont="1" applyFill="1" applyBorder="1" applyProtection="1">
      <protection hidden="1"/>
    </xf>
    <xf numFmtId="0" fontId="26" fillId="10" borderId="1" xfId="8" applyFont="1" applyFill="1" applyBorder="1" applyAlignment="1" applyProtection="1">
      <alignment vertical="center"/>
      <protection hidden="1"/>
    </xf>
    <xf numFmtId="0" fontId="26" fillId="10" borderId="1" xfId="8" applyFont="1" applyFill="1" applyBorder="1" applyAlignment="1" applyProtection="1">
      <alignment horizontal="center" vertical="center"/>
      <protection hidden="1"/>
    </xf>
    <xf numFmtId="0" fontId="30" fillId="10" borderId="1" xfId="8" applyFont="1" applyFill="1" applyBorder="1" applyAlignment="1" applyProtection="1">
      <alignment horizontal="center" vertical="center"/>
      <protection hidden="1"/>
    </xf>
    <xf numFmtId="0" fontId="26" fillId="10" borderId="11" xfId="7" applyFont="1" applyFill="1" applyBorder="1" applyAlignment="1" applyProtection="1">
      <alignment vertical="center"/>
      <protection hidden="1"/>
    </xf>
    <xf numFmtId="0" fontId="26" fillId="10" borderId="14" xfId="7" applyFont="1" applyFill="1" applyBorder="1" applyAlignment="1" applyProtection="1">
      <alignment horizontal="center" vertical="center"/>
      <protection hidden="1"/>
    </xf>
    <xf numFmtId="0" fontId="26" fillId="10" borderId="11" xfId="7" applyFont="1" applyFill="1" applyBorder="1" applyAlignment="1" applyProtection="1">
      <alignment horizontal="center" vertical="center"/>
      <protection hidden="1"/>
    </xf>
    <xf numFmtId="0" fontId="27" fillId="10" borderId="11" xfId="7" applyFont="1" applyFill="1" applyBorder="1" applyAlignment="1" applyProtection="1">
      <alignment horizontal="center" vertical="center"/>
      <protection hidden="1"/>
    </xf>
    <xf numFmtId="0" fontId="26" fillId="10" borderId="1" xfId="7" applyFont="1" applyFill="1" applyBorder="1" applyAlignment="1" applyProtection="1">
      <alignment horizontal="left" vertical="center" wrapText="1"/>
      <protection hidden="1"/>
    </xf>
    <xf numFmtId="0" fontId="26" fillId="10" borderId="1" xfId="8" applyFont="1" applyFill="1" applyBorder="1" applyAlignment="1" applyProtection="1">
      <alignment horizontal="left" vertical="center" wrapText="1"/>
      <protection hidden="1"/>
    </xf>
    <xf numFmtId="0" fontId="31" fillId="11" borderId="1" xfId="7" applyFont="1" applyFill="1" applyBorder="1" applyAlignment="1" applyProtection="1">
      <alignment vertical="center"/>
      <protection hidden="1"/>
    </xf>
    <xf numFmtId="0" fontId="31" fillId="11" borderId="1" xfId="7" applyFont="1" applyFill="1" applyBorder="1" applyAlignment="1" applyProtection="1">
      <alignment horizontal="center" vertical="center"/>
      <protection hidden="1"/>
    </xf>
    <xf numFmtId="0" fontId="14" fillId="11" borderId="1" xfId="7" applyFont="1" applyFill="1" applyBorder="1" applyProtection="1">
      <protection hidden="1"/>
    </xf>
    <xf numFmtId="0" fontId="31" fillId="11" borderId="11" xfId="7" applyFont="1" applyFill="1" applyBorder="1" applyAlignment="1" applyProtection="1">
      <alignment vertical="center"/>
      <protection hidden="1"/>
    </xf>
    <xf numFmtId="0" fontId="31" fillId="11" borderId="12" xfId="7" applyFont="1" applyFill="1" applyBorder="1" applyAlignment="1" applyProtection="1">
      <alignment horizontal="center" vertical="center"/>
      <protection hidden="1"/>
    </xf>
    <xf numFmtId="0" fontId="31" fillId="7" borderId="11" xfId="7" applyFont="1" applyFill="1" applyBorder="1" applyAlignment="1" applyProtection="1">
      <alignment vertical="center"/>
      <protection hidden="1"/>
    </xf>
    <xf numFmtId="0" fontId="31" fillId="7" borderId="1" xfId="7" applyFont="1" applyFill="1" applyBorder="1" applyAlignment="1" applyProtection="1">
      <alignment horizontal="center" vertical="center"/>
      <protection hidden="1"/>
    </xf>
    <xf numFmtId="0" fontId="31" fillId="11" borderId="14" xfId="7" applyFont="1" applyFill="1" applyBorder="1" applyAlignment="1" applyProtection="1">
      <alignment vertical="center"/>
      <protection hidden="1"/>
    </xf>
    <xf numFmtId="0" fontId="31" fillId="11" borderId="11" xfId="7" applyFont="1" applyFill="1" applyBorder="1" applyAlignment="1" applyProtection="1">
      <alignment horizontal="center" vertical="center"/>
      <protection hidden="1"/>
    </xf>
    <xf numFmtId="0" fontId="31" fillId="9" borderId="1" xfId="7" applyFont="1" applyFill="1" applyBorder="1" applyAlignment="1" applyProtection="1">
      <alignment vertical="center"/>
      <protection hidden="1"/>
    </xf>
    <xf numFmtId="0" fontId="31" fillId="9" borderId="1" xfId="7" applyFont="1" applyFill="1" applyBorder="1" applyAlignment="1" applyProtection="1">
      <alignment horizontal="center" vertical="center"/>
      <protection hidden="1"/>
    </xf>
    <xf numFmtId="0" fontId="26" fillId="12" borderId="1" xfId="7" applyFont="1" applyFill="1" applyBorder="1" applyAlignment="1" applyProtection="1">
      <alignment vertical="center"/>
      <protection hidden="1"/>
    </xf>
    <xf numFmtId="0" fontId="26" fillId="12" borderId="1" xfId="7" applyFont="1" applyFill="1" applyBorder="1" applyAlignment="1" applyProtection="1">
      <alignment horizontal="center" vertical="center"/>
      <protection hidden="1"/>
    </xf>
    <xf numFmtId="0" fontId="14" fillId="12" borderId="1" xfId="7" applyFont="1" applyFill="1" applyBorder="1" applyProtection="1">
      <protection hidden="1"/>
    </xf>
    <xf numFmtId="0" fontId="26" fillId="12" borderId="11" xfId="7" applyFont="1" applyFill="1" applyBorder="1" applyAlignment="1" applyProtection="1">
      <alignment vertical="center"/>
      <protection hidden="1"/>
    </xf>
    <xf numFmtId="0" fontId="26" fillId="12" borderId="12" xfId="7" applyFont="1" applyFill="1" applyBorder="1" applyAlignment="1" applyProtection="1">
      <alignment horizontal="center" vertical="center"/>
      <protection hidden="1"/>
    </xf>
    <xf numFmtId="0" fontId="14" fillId="12" borderId="14" xfId="7" applyFont="1" applyFill="1" applyBorder="1" applyProtection="1">
      <protection hidden="1"/>
    </xf>
    <xf numFmtId="0" fontId="27" fillId="13" borderId="11" xfId="8" applyFont="1" applyFill="1" applyBorder="1" applyAlignment="1" applyProtection="1">
      <alignment horizontal="left" vertical="center" wrapText="1"/>
      <protection hidden="1"/>
    </xf>
    <xf numFmtId="0" fontId="27" fillId="13" borderId="1" xfId="8" applyFont="1" applyFill="1" applyBorder="1" applyAlignment="1" applyProtection="1">
      <alignment horizontal="center" vertical="center" wrapText="1"/>
      <protection hidden="1"/>
    </xf>
    <xf numFmtId="0" fontId="27" fillId="13" borderId="1" xfId="8" applyFont="1" applyFill="1" applyBorder="1" applyAlignment="1" applyProtection="1">
      <alignment horizontal="center" vertical="center"/>
      <protection hidden="1"/>
    </xf>
    <xf numFmtId="0" fontId="14" fillId="13" borderId="14" xfId="7" applyFont="1" applyFill="1" applyBorder="1" applyProtection="1">
      <protection hidden="1"/>
    </xf>
    <xf numFmtId="0" fontId="27" fillId="13" borderId="11" xfId="8" applyFont="1" applyFill="1" applyBorder="1" applyAlignment="1" applyProtection="1">
      <alignment horizontal="center" vertical="center" wrapText="1"/>
      <protection hidden="1"/>
    </xf>
    <xf numFmtId="0" fontId="27" fillId="13" borderId="11" xfId="8" applyFont="1" applyFill="1" applyBorder="1" applyAlignment="1" applyProtection="1">
      <alignment horizontal="center" vertical="center"/>
      <protection hidden="1"/>
    </xf>
    <xf numFmtId="0" fontId="27" fillId="13" borderId="1" xfId="8" applyFont="1" applyFill="1" applyBorder="1" applyAlignment="1" applyProtection="1">
      <alignment horizontal="left" vertical="center" wrapText="1"/>
      <protection hidden="1"/>
    </xf>
    <xf numFmtId="0" fontId="27" fillId="13" borderId="1" xfId="7" applyFont="1" applyFill="1" applyBorder="1" applyAlignment="1" applyProtection="1">
      <alignment horizontal="center" vertical="center" wrapText="1"/>
      <protection hidden="1"/>
    </xf>
    <xf numFmtId="0" fontId="27" fillId="7" borderId="1" xfId="8" applyFont="1" applyFill="1" applyBorder="1" applyAlignment="1" applyProtection="1">
      <alignment horizontal="left" vertical="center" wrapText="1"/>
      <protection hidden="1"/>
    </xf>
    <xf numFmtId="0" fontId="27" fillId="7" borderId="1" xfId="8" applyFont="1" applyFill="1" applyBorder="1" applyAlignment="1" applyProtection="1">
      <alignment horizontal="center" vertical="center" wrapText="1"/>
      <protection hidden="1"/>
    </xf>
    <xf numFmtId="0" fontId="27" fillId="7" borderId="1" xfId="8" applyFont="1" applyFill="1" applyBorder="1" applyAlignment="1" applyProtection="1">
      <alignment horizontal="center" vertical="center"/>
      <protection hidden="1"/>
    </xf>
    <xf numFmtId="0" fontId="14" fillId="7" borderId="14" xfId="7" applyFont="1" applyFill="1" applyBorder="1" applyProtection="1">
      <protection hidden="1"/>
    </xf>
    <xf numFmtId="0" fontId="27" fillId="9" borderId="1" xfId="8" applyFont="1" applyFill="1" applyBorder="1" applyAlignment="1" applyProtection="1">
      <alignment vertical="center"/>
      <protection hidden="1"/>
    </xf>
    <xf numFmtId="0" fontId="14" fillId="9" borderId="14" xfId="7" applyFont="1" applyFill="1" applyBorder="1" applyProtection="1">
      <protection hidden="1"/>
    </xf>
    <xf numFmtId="0" fontId="27" fillId="9" borderId="11" xfId="8" applyFont="1" applyFill="1" applyBorder="1" applyAlignment="1" applyProtection="1">
      <alignment horizontal="left" vertical="center" wrapText="1"/>
      <protection hidden="1"/>
    </xf>
    <xf numFmtId="0" fontId="27" fillId="9" borderId="11" xfId="8" applyFont="1" applyFill="1" applyBorder="1" applyAlignment="1" applyProtection="1">
      <alignment horizontal="center" vertical="center" wrapText="1"/>
      <protection hidden="1"/>
    </xf>
    <xf numFmtId="0" fontId="27" fillId="9" borderId="1" xfId="8" applyFont="1" applyFill="1" applyBorder="1" applyAlignment="1" applyProtection="1">
      <alignment horizontal="left" vertical="center" wrapText="1"/>
      <protection hidden="1"/>
    </xf>
    <xf numFmtId="0" fontId="27" fillId="9" borderId="1" xfId="8" applyFont="1" applyFill="1" applyBorder="1" applyAlignment="1" applyProtection="1">
      <alignment horizontal="center" vertical="center" wrapText="1"/>
      <protection hidden="1"/>
    </xf>
    <xf numFmtId="0" fontId="27" fillId="9" borderId="1" xfId="7" applyFont="1" applyFill="1" applyBorder="1" applyAlignment="1" applyProtection="1">
      <alignment horizontal="center" vertical="center" wrapText="1"/>
      <protection hidden="1"/>
    </xf>
    <xf numFmtId="0" fontId="26" fillId="14" borderId="11" xfId="8" applyFont="1" applyFill="1" applyBorder="1" applyAlignment="1" applyProtection="1">
      <alignment horizontal="left" vertical="center" wrapText="1"/>
      <protection hidden="1"/>
    </xf>
    <xf numFmtId="0" fontId="26" fillId="14" borderId="11" xfId="8" applyFont="1" applyFill="1" applyBorder="1" applyAlignment="1" applyProtection="1">
      <alignment horizontal="center" vertical="center"/>
      <protection hidden="1"/>
    </xf>
    <xf numFmtId="0" fontId="26" fillId="14" borderId="1" xfId="8" applyFont="1" applyFill="1" applyBorder="1" applyAlignment="1" applyProtection="1">
      <alignment horizontal="center" vertical="center"/>
      <protection hidden="1"/>
    </xf>
    <xf numFmtId="0" fontId="14" fillId="14" borderId="14" xfId="7" applyFont="1" applyFill="1" applyBorder="1" applyProtection="1">
      <protection hidden="1"/>
    </xf>
    <xf numFmtId="0" fontId="26" fillId="14" borderId="1" xfId="8" applyFont="1" applyFill="1" applyBorder="1" applyAlignment="1" applyProtection="1">
      <alignment horizontal="left" vertical="center" wrapText="1"/>
      <protection hidden="1"/>
    </xf>
    <xf numFmtId="0" fontId="26" fillId="14" borderId="12" xfId="8" applyFont="1" applyFill="1" applyBorder="1" applyAlignment="1" applyProtection="1">
      <alignment horizontal="center" vertical="center"/>
      <protection hidden="1"/>
    </xf>
    <xf numFmtId="0" fontId="26" fillId="14" borderId="1" xfId="8" applyFont="1" applyFill="1" applyBorder="1" applyAlignment="1" applyProtection="1">
      <alignment vertical="center"/>
      <protection hidden="1"/>
    </xf>
    <xf numFmtId="0" fontId="26" fillId="14" borderId="1" xfId="7" applyFont="1" applyFill="1" applyBorder="1" applyAlignment="1" applyProtection="1">
      <alignment horizontal="left" vertical="center" wrapText="1"/>
      <protection hidden="1"/>
    </xf>
    <xf numFmtId="0" fontId="26" fillId="14" borderId="1" xfId="7" applyFont="1" applyFill="1" applyBorder="1" applyAlignment="1" applyProtection="1">
      <alignment horizontal="center" vertical="center"/>
      <protection hidden="1"/>
    </xf>
    <xf numFmtId="0" fontId="26" fillId="7" borderId="1" xfId="8" applyFont="1" applyFill="1" applyBorder="1" applyAlignment="1" applyProtection="1">
      <alignment horizontal="left" vertical="center" wrapText="1"/>
      <protection hidden="1"/>
    </xf>
    <xf numFmtId="0" fontId="26" fillId="7" borderId="1" xfId="8" applyFont="1" applyFill="1" applyBorder="1" applyAlignment="1" applyProtection="1">
      <alignment horizontal="center" vertical="center"/>
      <protection hidden="1"/>
    </xf>
    <xf numFmtId="0" fontId="26" fillId="15" borderId="11" xfId="8" applyFont="1" applyFill="1" applyBorder="1" applyAlignment="1" applyProtection="1">
      <alignment vertical="center"/>
      <protection hidden="1"/>
    </xf>
    <xf numFmtId="0" fontId="26" fillId="15" borderId="11" xfId="8" applyFont="1" applyFill="1" applyBorder="1" applyAlignment="1" applyProtection="1">
      <alignment horizontal="center" vertical="center"/>
      <protection hidden="1"/>
    </xf>
    <xf numFmtId="0" fontId="26" fillId="15" borderId="1" xfId="8" applyFont="1" applyFill="1" applyBorder="1" applyAlignment="1" applyProtection="1">
      <alignment horizontal="center" vertical="center"/>
      <protection hidden="1"/>
    </xf>
    <xf numFmtId="0" fontId="14" fillId="15" borderId="14" xfId="7" applyFont="1" applyFill="1" applyBorder="1" applyProtection="1">
      <protection hidden="1"/>
    </xf>
    <xf numFmtId="0" fontId="26" fillId="15" borderId="1" xfId="8" applyFont="1" applyFill="1" applyBorder="1" applyAlignment="1" applyProtection="1">
      <alignment vertical="center"/>
      <protection hidden="1"/>
    </xf>
    <xf numFmtId="0" fontId="26" fillId="16" borderId="11" xfId="8" applyFont="1" applyFill="1" applyBorder="1" applyAlignment="1" applyProtection="1">
      <alignment horizontal="left" vertical="center" wrapText="1"/>
      <protection hidden="1"/>
    </xf>
    <xf numFmtId="0" fontId="26" fillId="16" borderId="11" xfId="8" applyFont="1" applyFill="1" applyBorder="1" applyAlignment="1" applyProtection="1">
      <alignment horizontal="center" vertical="center"/>
      <protection hidden="1"/>
    </xf>
    <xf numFmtId="0" fontId="26" fillId="16" borderId="1" xfId="8" applyFont="1" applyFill="1" applyBorder="1" applyAlignment="1" applyProtection="1">
      <alignment horizontal="center" vertical="center"/>
      <protection hidden="1"/>
    </xf>
    <xf numFmtId="0" fontId="14" fillId="16" borderId="14" xfId="7" applyFont="1" applyFill="1" applyBorder="1" applyProtection="1">
      <protection hidden="1"/>
    </xf>
    <xf numFmtId="0" fontId="26" fillId="16" borderId="1" xfId="8" applyFont="1" applyFill="1" applyBorder="1" applyAlignment="1" applyProtection="1">
      <alignment vertical="center"/>
      <protection hidden="1"/>
    </xf>
    <xf numFmtId="0" fontId="26" fillId="16" borderId="1" xfId="7" applyFont="1" applyFill="1" applyBorder="1" applyAlignment="1" applyProtection="1">
      <alignment horizontal="left" vertical="center" wrapText="1"/>
      <protection hidden="1"/>
    </xf>
    <xf numFmtId="0" fontId="26" fillId="16" borderId="12" xfId="7" applyFont="1" applyFill="1" applyBorder="1" applyAlignment="1" applyProtection="1">
      <alignment horizontal="center" vertical="center"/>
      <protection hidden="1"/>
    </xf>
    <xf numFmtId="0" fontId="26" fillId="16" borderId="1" xfId="8" applyFont="1" applyFill="1" applyBorder="1" applyAlignment="1" applyProtection="1">
      <alignment horizontal="left" vertical="center" wrapText="1"/>
      <protection hidden="1"/>
    </xf>
    <xf numFmtId="0" fontId="26" fillId="16" borderId="1" xfId="7" applyFont="1" applyFill="1" applyBorder="1" applyAlignment="1" applyProtection="1">
      <alignment horizontal="center" vertical="center"/>
      <protection hidden="1"/>
    </xf>
    <xf numFmtId="0" fontId="26" fillId="12" borderId="11" xfId="8" applyFont="1" applyFill="1" applyBorder="1" applyAlignment="1" applyProtection="1">
      <alignment vertical="center"/>
      <protection hidden="1"/>
    </xf>
    <xf numFmtId="0" fontId="26" fillId="12" borderId="11" xfId="8" applyFont="1" applyFill="1" applyBorder="1" applyAlignment="1" applyProtection="1">
      <alignment horizontal="center" vertical="center"/>
      <protection hidden="1"/>
    </xf>
    <xf numFmtId="0" fontId="26" fillId="12" borderId="1" xfId="8" applyFont="1" applyFill="1" applyBorder="1" applyAlignment="1" applyProtection="1">
      <alignment horizontal="center" vertical="center"/>
      <protection hidden="1"/>
    </xf>
    <xf numFmtId="0" fontId="26" fillId="12" borderId="1" xfId="8" applyFont="1" applyFill="1" applyBorder="1" applyAlignment="1" applyProtection="1">
      <alignment vertical="center"/>
      <protection hidden="1"/>
    </xf>
    <xf numFmtId="0" fontId="32" fillId="12" borderId="1" xfId="8" applyFont="1" applyFill="1" applyBorder="1" applyAlignment="1" applyProtection="1">
      <alignment horizontal="center" vertical="center"/>
      <protection hidden="1"/>
    </xf>
    <xf numFmtId="0" fontId="32" fillId="12" borderId="1" xfId="7" applyFont="1" applyFill="1" applyBorder="1" applyAlignment="1" applyProtection="1">
      <alignment horizontal="center" vertical="center"/>
      <protection hidden="1"/>
    </xf>
    <xf numFmtId="0" fontId="26" fillId="17" borderId="1" xfId="8" applyFont="1" applyFill="1" applyBorder="1" applyAlignment="1" applyProtection="1">
      <alignment vertical="center"/>
      <protection hidden="1"/>
    </xf>
    <xf numFmtId="0" fontId="26" fillId="17" borderId="1" xfId="8" applyFont="1" applyFill="1" applyBorder="1" applyAlignment="1" applyProtection="1">
      <alignment horizontal="center" vertical="center"/>
      <protection hidden="1"/>
    </xf>
    <xf numFmtId="0" fontId="26" fillId="17" borderId="11" xfId="8" applyFont="1" applyFill="1" applyBorder="1" applyAlignment="1" applyProtection="1">
      <alignment horizontal="center" vertical="center"/>
      <protection hidden="1"/>
    </xf>
    <xf numFmtId="0" fontId="14" fillId="17" borderId="14" xfId="7" applyFont="1" applyFill="1" applyBorder="1" applyProtection="1">
      <protection hidden="1"/>
    </xf>
    <xf numFmtId="0" fontId="26" fillId="17" borderId="1" xfId="7" applyFont="1" applyFill="1" applyBorder="1" applyAlignment="1" applyProtection="1">
      <alignment vertical="center"/>
      <protection hidden="1"/>
    </xf>
    <xf numFmtId="0" fontId="26" fillId="17" borderId="1" xfId="7" applyFont="1" applyFill="1" applyBorder="1" applyAlignment="1" applyProtection="1">
      <alignment horizontal="center" vertical="center"/>
      <protection hidden="1"/>
    </xf>
    <xf numFmtId="0" fontId="14" fillId="17" borderId="1" xfId="7" applyFont="1" applyFill="1" applyBorder="1" applyProtection="1">
      <protection hidden="1"/>
    </xf>
    <xf numFmtId="0" fontId="23" fillId="18" borderId="1" xfId="8" applyFont="1" applyFill="1" applyBorder="1" applyAlignment="1" applyProtection="1">
      <alignment vertical="center"/>
      <protection hidden="1"/>
    </xf>
    <xf numFmtId="0" fontId="23" fillId="18" borderId="1" xfId="8" applyFont="1" applyFill="1" applyBorder="1" applyAlignment="1" applyProtection="1">
      <alignment horizontal="center" vertical="center"/>
      <protection hidden="1"/>
    </xf>
    <xf numFmtId="0" fontId="14" fillId="18" borderId="1" xfId="7" applyFont="1" applyFill="1" applyBorder="1" applyProtection="1">
      <protection hidden="1"/>
    </xf>
    <xf numFmtId="0" fontId="23" fillId="18" borderId="12" xfId="8" applyFont="1" applyFill="1" applyBorder="1" applyAlignment="1" applyProtection="1">
      <alignment vertical="center"/>
      <protection hidden="1"/>
    </xf>
    <xf numFmtId="0" fontId="23" fillId="18" borderId="12" xfId="8" applyFont="1" applyFill="1" applyBorder="1" applyAlignment="1" applyProtection="1">
      <alignment horizontal="center" vertical="center"/>
      <protection hidden="1"/>
    </xf>
    <xf numFmtId="0" fontId="14" fillId="18" borderId="14" xfId="7" applyFont="1" applyFill="1" applyBorder="1" applyProtection="1">
      <protection hidden="1"/>
    </xf>
    <xf numFmtId="0" fontId="23" fillId="18" borderId="11" xfId="8" applyFont="1" applyFill="1" applyBorder="1" applyAlignment="1" applyProtection="1">
      <alignment vertical="center"/>
      <protection hidden="1"/>
    </xf>
    <xf numFmtId="0" fontId="23" fillId="18" borderId="14" xfId="8" applyFont="1" applyFill="1" applyBorder="1" applyAlignment="1" applyProtection="1">
      <alignment horizontal="center" vertical="center"/>
      <protection hidden="1"/>
    </xf>
    <xf numFmtId="0" fontId="23" fillId="18" borderId="11" xfId="7" applyFont="1" applyFill="1" applyBorder="1" applyAlignment="1" applyProtection="1">
      <alignment vertical="center"/>
      <protection hidden="1"/>
    </xf>
    <xf numFmtId="0" fontId="23" fillId="18" borderId="11" xfId="7" applyFont="1" applyFill="1" applyBorder="1" applyAlignment="1" applyProtection="1">
      <alignment horizontal="center" vertical="center"/>
      <protection hidden="1"/>
    </xf>
    <xf numFmtId="0" fontId="23" fillId="18" borderId="11" xfId="8" applyFont="1" applyFill="1" applyBorder="1" applyAlignment="1" applyProtection="1">
      <alignment horizontal="center" vertical="center"/>
      <protection hidden="1"/>
    </xf>
    <xf numFmtId="0" fontId="23" fillId="7" borderId="11" xfId="8" applyFont="1" applyFill="1" applyBorder="1" applyAlignment="1" applyProtection="1">
      <alignment vertical="center"/>
      <protection hidden="1"/>
    </xf>
    <xf numFmtId="0" fontId="23" fillId="7" borderId="11" xfId="8" applyFont="1" applyFill="1" applyBorder="1" applyAlignment="1" applyProtection="1">
      <alignment horizontal="center" vertical="center"/>
      <protection hidden="1"/>
    </xf>
    <xf numFmtId="0" fontId="23" fillId="7" borderId="1" xfId="8" applyFont="1" applyFill="1" applyBorder="1" applyAlignment="1" applyProtection="1">
      <alignment horizontal="center" vertical="center"/>
      <protection hidden="1"/>
    </xf>
    <xf numFmtId="0" fontId="23" fillId="18" borderId="13" xfId="8" applyFont="1" applyFill="1" applyBorder="1" applyAlignment="1" applyProtection="1">
      <alignment horizontal="center" vertical="center"/>
      <protection hidden="1"/>
    </xf>
    <xf numFmtId="0" fontId="23" fillId="18" borderId="1" xfId="7" applyFont="1" applyFill="1" applyBorder="1" applyAlignment="1" applyProtection="1">
      <alignment vertical="center"/>
      <protection hidden="1"/>
    </xf>
    <xf numFmtId="0" fontId="23" fillId="18" borderId="1" xfId="7" applyFont="1" applyFill="1" applyBorder="1" applyAlignment="1" applyProtection="1">
      <alignment horizontal="center" vertical="center"/>
      <protection hidden="1"/>
    </xf>
    <xf numFmtId="0" fontId="23" fillId="7" borderId="1" xfId="8" applyFont="1" applyFill="1" applyBorder="1" applyAlignment="1" applyProtection="1">
      <alignment vertical="center"/>
      <protection hidden="1"/>
    </xf>
    <xf numFmtId="0" fontId="23" fillId="6" borderId="1" xfId="8" applyFont="1" applyFill="1" applyBorder="1" applyAlignment="1" applyProtection="1">
      <alignment vertical="center"/>
      <protection hidden="1"/>
    </xf>
    <xf numFmtId="0" fontId="23" fillId="6" borderId="1" xfId="8" applyFont="1" applyFill="1" applyBorder="1" applyAlignment="1" applyProtection="1">
      <alignment horizontal="center" vertical="center"/>
      <protection hidden="1"/>
    </xf>
    <xf numFmtId="0" fontId="14" fillId="6" borderId="1" xfId="7" applyFont="1" applyFill="1" applyBorder="1" applyProtection="1">
      <protection hidden="1"/>
    </xf>
    <xf numFmtId="0" fontId="14" fillId="6" borderId="14" xfId="7" applyFont="1" applyFill="1" applyBorder="1" applyProtection="1">
      <protection hidden="1"/>
    </xf>
    <xf numFmtId="0" fontId="23" fillId="6" borderId="1" xfId="7" applyFont="1" applyFill="1" applyBorder="1" applyAlignment="1" applyProtection="1">
      <alignment vertical="center"/>
      <protection hidden="1"/>
    </xf>
    <xf numFmtId="0" fontId="23" fillId="6" borderId="1" xfId="7" applyFont="1" applyFill="1" applyBorder="1" applyAlignment="1" applyProtection="1">
      <alignment horizontal="center" vertical="center"/>
      <protection hidden="1"/>
    </xf>
    <xf numFmtId="0" fontId="23" fillId="19" borderId="1" xfId="8" applyFont="1" applyFill="1" applyBorder="1" applyAlignment="1" applyProtection="1">
      <alignment vertical="center"/>
      <protection hidden="1"/>
    </xf>
    <xf numFmtId="0" fontId="23" fillId="19" borderId="1" xfId="8" applyFont="1" applyFill="1" applyBorder="1" applyAlignment="1" applyProtection="1">
      <alignment horizontal="center" vertical="center"/>
      <protection hidden="1"/>
    </xf>
    <xf numFmtId="0" fontId="14" fillId="19" borderId="14" xfId="7" applyFont="1" applyFill="1" applyBorder="1" applyProtection="1">
      <protection hidden="1"/>
    </xf>
    <xf numFmtId="0" fontId="14" fillId="19" borderId="1" xfId="7" applyFont="1" applyFill="1" applyBorder="1" applyProtection="1">
      <protection hidden="1"/>
    </xf>
    <xf numFmtId="0" fontId="23" fillId="19" borderId="1" xfId="7" applyFont="1" applyFill="1" applyBorder="1" applyAlignment="1" applyProtection="1">
      <alignment vertical="center"/>
      <protection hidden="1"/>
    </xf>
    <xf numFmtId="0" fontId="23" fillId="19" borderId="1" xfId="7" applyFont="1" applyFill="1" applyBorder="1" applyAlignment="1" applyProtection="1">
      <alignment horizontal="center" vertical="center"/>
      <protection hidden="1"/>
    </xf>
    <xf numFmtId="0" fontId="23" fillId="7" borderId="1" xfId="7" applyFont="1" applyFill="1" applyBorder="1" applyAlignment="1" applyProtection="1">
      <alignment vertical="center"/>
      <protection hidden="1"/>
    </xf>
    <xf numFmtId="0" fontId="23" fillId="7" borderId="1" xfId="7" applyFont="1" applyFill="1" applyBorder="1" applyAlignment="1" applyProtection="1">
      <alignment horizontal="center" vertical="center"/>
      <protection hidden="1"/>
    </xf>
    <xf numFmtId="0" fontId="27" fillId="5" borderId="1" xfId="8" applyFont="1" applyFill="1" applyBorder="1" applyAlignment="1" applyProtection="1">
      <alignment vertical="center"/>
      <protection hidden="1"/>
    </xf>
    <xf numFmtId="0" fontId="27" fillId="5" borderId="1" xfId="8" applyFont="1" applyFill="1" applyBorder="1" applyAlignment="1" applyProtection="1">
      <alignment horizontal="center" vertical="center"/>
      <protection hidden="1"/>
    </xf>
    <xf numFmtId="0" fontId="32" fillId="5" borderId="1" xfId="8" applyFont="1" applyFill="1" applyBorder="1" applyAlignment="1" applyProtection="1">
      <alignment horizontal="center" vertical="center"/>
      <protection hidden="1"/>
    </xf>
    <xf numFmtId="0" fontId="14" fillId="5" borderId="1" xfId="7" applyFont="1" applyFill="1" applyBorder="1" applyProtection="1">
      <protection hidden="1"/>
    </xf>
    <xf numFmtId="0" fontId="27" fillId="5" borderId="1" xfId="7" applyFont="1" applyFill="1" applyBorder="1" applyAlignment="1" applyProtection="1">
      <alignment vertical="center"/>
      <protection hidden="1"/>
    </xf>
    <xf numFmtId="0" fontId="27" fillId="5" borderId="1" xfId="7" applyFont="1" applyFill="1" applyBorder="1" applyAlignment="1" applyProtection="1">
      <alignment horizontal="center" vertical="center"/>
      <protection hidden="1"/>
    </xf>
    <xf numFmtId="0" fontId="27" fillId="7" borderId="1" xfId="8" applyFont="1" applyFill="1" applyBorder="1" applyAlignment="1" applyProtection="1">
      <alignment vertical="center"/>
      <protection hidden="1"/>
    </xf>
    <xf numFmtId="0" fontId="27" fillId="20" borderId="1" xfId="8" applyFont="1" applyFill="1" applyBorder="1" applyAlignment="1" applyProtection="1">
      <alignment vertical="center"/>
      <protection hidden="1"/>
    </xf>
    <xf numFmtId="0" fontId="27" fillId="20" borderId="1" xfId="8" applyFont="1" applyFill="1" applyBorder="1" applyAlignment="1" applyProtection="1">
      <alignment horizontal="center" vertical="center"/>
      <protection hidden="1"/>
    </xf>
    <xf numFmtId="0" fontId="14" fillId="20" borderId="1" xfId="7" applyFont="1" applyFill="1" applyBorder="1" applyProtection="1">
      <protection hidden="1"/>
    </xf>
    <xf numFmtId="0" fontId="27" fillId="20" borderId="1" xfId="7" applyFont="1" applyFill="1" applyBorder="1" applyAlignment="1" applyProtection="1">
      <alignment horizontal="left" vertical="center" wrapText="1"/>
      <protection hidden="1"/>
    </xf>
    <xf numFmtId="0" fontId="27" fillId="20" borderId="1" xfId="7" applyFont="1" applyFill="1" applyBorder="1" applyAlignment="1" applyProtection="1">
      <alignment horizontal="center" vertical="center"/>
      <protection hidden="1"/>
    </xf>
    <xf numFmtId="0" fontId="32" fillId="20" borderId="1" xfId="8" applyFont="1" applyFill="1" applyBorder="1" applyAlignment="1" applyProtection="1">
      <alignment horizontal="center" vertical="center"/>
      <protection hidden="1"/>
    </xf>
    <xf numFmtId="0" fontId="27" fillId="20" borderId="12" xfId="8" applyFont="1" applyFill="1" applyBorder="1" applyAlignment="1" applyProtection="1">
      <alignment horizontal="center" vertical="center"/>
      <protection hidden="1"/>
    </xf>
    <xf numFmtId="0" fontId="27" fillId="20" borderId="1" xfId="7" applyFont="1" applyFill="1" applyBorder="1" applyAlignment="1" applyProtection="1">
      <alignment vertical="center"/>
      <protection hidden="1"/>
    </xf>
    <xf numFmtId="0" fontId="27" fillId="7" borderId="11" xfId="8" applyFont="1" applyFill="1" applyBorder="1" applyAlignment="1" applyProtection="1">
      <alignment vertical="center"/>
      <protection hidden="1"/>
    </xf>
    <xf numFmtId="0" fontId="27" fillId="7" borderId="11" xfId="8" applyFont="1" applyFill="1" applyBorder="1" applyAlignment="1" applyProtection="1">
      <alignment horizontal="center" vertical="center"/>
      <protection hidden="1"/>
    </xf>
    <xf numFmtId="0" fontId="27" fillId="7" borderId="12" xfId="8" applyFont="1" applyFill="1" applyBorder="1" applyAlignment="1" applyProtection="1">
      <alignment horizontal="center" vertical="center"/>
      <protection hidden="1"/>
    </xf>
    <xf numFmtId="0" fontId="27" fillId="7" borderId="1" xfId="7" applyFont="1" applyFill="1" applyBorder="1" applyAlignment="1" applyProtection="1">
      <alignment vertical="center"/>
      <protection hidden="1"/>
    </xf>
    <xf numFmtId="0" fontId="27" fillId="21" borderId="1" xfId="7" applyFont="1" applyFill="1" applyBorder="1" applyAlignment="1" applyProtection="1">
      <alignment vertical="center"/>
      <protection hidden="1"/>
    </xf>
    <xf numFmtId="0" fontId="27" fillId="21" borderId="1" xfId="7" applyFont="1" applyFill="1" applyBorder="1" applyAlignment="1" applyProtection="1">
      <alignment horizontal="center" vertical="center"/>
      <protection hidden="1"/>
    </xf>
    <xf numFmtId="0" fontId="14" fillId="21" borderId="1" xfId="7" applyFont="1" applyFill="1" applyBorder="1" applyProtection="1">
      <protection hidden="1"/>
    </xf>
    <xf numFmtId="0" fontId="27" fillId="21" borderId="1" xfId="8" applyFont="1" applyFill="1" applyBorder="1" applyAlignment="1" applyProtection="1">
      <alignment vertical="center"/>
      <protection hidden="1"/>
    </xf>
    <xf numFmtId="0" fontId="27" fillId="21" borderId="1" xfId="8" applyFont="1" applyFill="1" applyBorder="1" applyAlignment="1" applyProtection="1">
      <alignment horizontal="center" vertical="center"/>
      <protection hidden="1"/>
    </xf>
    <xf numFmtId="0" fontId="27" fillId="21" borderId="1" xfId="8" applyFont="1" applyFill="1" applyBorder="1" applyAlignment="1" applyProtection="1">
      <alignment horizontal="left" vertical="center"/>
      <protection hidden="1"/>
    </xf>
    <xf numFmtId="0" fontId="27" fillId="7" borderId="1" xfId="7" applyFont="1" applyFill="1" applyBorder="1" applyAlignment="1" applyProtection="1">
      <alignment horizontal="left" vertical="center" wrapText="1"/>
      <protection hidden="1"/>
    </xf>
    <xf numFmtId="0" fontId="29" fillId="0" borderId="1" xfId="9" applyFont="1" applyBorder="1" applyAlignment="1" applyProtection="1">
      <alignment vertical="center"/>
      <protection hidden="1"/>
    </xf>
    <xf numFmtId="0" fontId="29" fillId="0" borderId="1" xfId="9" applyFont="1" applyBorder="1" applyAlignment="1" applyProtection="1">
      <alignment horizontal="center" vertical="center"/>
      <protection hidden="1"/>
    </xf>
    <xf numFmtId="0" fontId="23" fillId="0" borderId="14" xfId="7" applyFont="1" applyFill="1" applyBorder="1" applyAlignment="1" applyProtection="1">
      <alignment vertical="center" wrapText="1"/>
      <protection hidden="1"/>
    </xf>
    <xf numFmtId="0" fontId="23" fillId="0" borderId="15" xfId="7" applyFont="1" applyBorder="1" applyAlignment="1" applyProtection="1">
      <alignment vertical="center"/>
      <protection hidden="1"/>
    </xf>
    <xf numFmtId="0" fontId="23" fillId="0" borderId="15" xfId="7" applyFont="1" applyBorder="1" applyAlignment="1" applyProtection="1">
      <alignment horizontal="center" vertical="center"/>
      <protection hidden="1"/>
    </xf>
    <xf numFmtId="0" fontId="23" fillId="0" borderId="15" xfId="8" applyFont="1" applyBorder="1" applyAlignment="1" applyProtection="1">
      <alignment horizontal="center" vertical="center"/>
      <protection hidden="1"/>
    </xf>
    <xf numFmtId="0" fontId="23" fillId="0" borderId="15" xfId="7" applyFont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33" fillId="0" borderId="1" xfId="0" applyFont="1" applyBorder="1" applyAlignment="1" applyProtection="1">
      <protection hidden="1"/>
    </xf>
    <xf numFmtId="0" fontId="7" fillId="0" borderId="0" xfId="0" applyFont="1" applyAlignment="1" applyProtection="1">
      <protection locked="0"/>
    </xf>
    <xf numFmtId="0" fontId="36" fillId="0" borderId="1" xfId="6" applyFont="1" applyBorder="1" applyAlignment="1" applyProtection="1">
      <alignment vertical="center"/>
      <protection locked="0"/>
    </xf>
    <xf numFmtId="0" fontId="15" fillId="22" borderId="1" xfId="0" applyFont="1" applyFill="1" applyBorder="1" applyAlignment="1" applyProtection="1">
      <alignment horizontal="center" vertical="center"/>
      <protection locked="0"/>
    </xf>
    <xf numFmtId="0" fontId="15" fillId="22" borderId="1" xfId="0" applyFont="1" applyFill="1" applyBorder="1" applyAlignment="1" applyProtection="1">
      <alignment vertical="center"/>
      <protection locked="0"/>
    </xf>
    <xf numFmtId="0" fontId="15" fillId="22" borderId="11" xfId="0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34" fillId="0" borderId="16" xfId="0" applyFont="1" applyBorder="1" applyAlignment="1">
      <alignment horizontal="right"/>
    </xf>
    <xf numFmtId="0" fontId="34" fillId="0" borderId="0" xfId="0" applyFont="1" applyAlignment="1">
      <alignment horizontal="right"/>
    </xf>
    <xf numFmtId="0" fontId="1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10" fillId="0" borderId="1" xfId="0" applyFont="1" applyBorder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horizontal="left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9" xfId="0" applyFont="1" applyFill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23" fillId="0" borderId="1" xfId="7" applyFont="1" applyBorder="1" applyAlignment="1" applyProtection="1">
      <alignment horizontal="center" vertical="center"/>
      <protection hidden="1"/>
    </xf>
    <xf numFmtId="0" fontId="23" fillId="0" borderId="11" xfId="7" applyFont="1" applyBorder="1" applyAlignment="1" applyProtection="1">
      <alignment horizontal="center" vertical="center" wrapText="1"/>
      <protection hidden="1"/>
    </xf>
    <xf numFmtId="0" fontId="23" fillId="0" borderId="12" xfId="7" applyFont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/>
    <xf numFmtId="0" fontId="0" fillId="7" borderId="0" xfId="0" applyFill="1"/>
    <xf numFmtId="0" fontId="0" fillId="5" borderId="0" xfId="0" applyFill="1"/>
    <xf numFmtId="0" fontId="40" fillId="0" borderId="17" xfId="0" applyFont="1" applyBorder="1" applyAlignment="1">
      <alignment horizontal="left" vertical="top"/>
    </xf>
    <xf numFmtId="0" fontId="40" fillId="0" borderId="18" xfId="0" applyFont="1" applyBorder="1" applyAlignment="1">
      <alignment horizontal="left" vertical="top"/>
    </xf>
    <xf numFmtId="0" fontId="0" fillId="5" borderId="0" xfId="0" applyFill="1" applyProtection="1">
      <protection hidden="1"/>
    </xf>
    <xf numFmtId="0" fontId="0" fillId="3" borderId="4" xfId="0" applyNumberFormat="1" applyFill="1" applyBorder="1" applyAlignment="1" applyProtection="1">
      <alignment horizontal="center" vertical="center"/>
      <protection hidden="1"/>
    </xf>
    <xf numFmtId="0" fontId="0" fillId="3" borderId="3" xfId="0" applyNumberFormat="1" applyFill="1" applyBorder="1" applyAlignment="1" applyProtection="1">
      <alignment horizontal="center" vertical="center"/>
      <protection hidden="1"/>
    </xf>
    <xf numFmtId="0" fontId="0" fillId="3" borderId="2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Border="1" applyProtection="1">
      <protection hidden="1"/>
    </xf>
    <xf numFmtId="0" fontId="2" fillId="0" borderId="4" xfId="0" applyNumberFormat="1" applyFont="1" applyBorder="1" applyAlignment="1" applyProtection="1">
      <alignment horizontal="left" vertical="top" wrapText="1"/>
      <protection hidden="1"/>
    </xf>
    <xf numFmtId="0" fontId="2" fillId="0" borderId="2" xfId="0" applyNumberFormat="1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2" xfId="0" applyFont="1" applyBorder="1" applyAlignment="1" applyProtection="1">
      <protection hidden="1"/>
    </xf>
    <xf numFmtId="0" fontId="0" fillId="0" borderId="4" xfId="0" applyNumberFormat="1" applyBorder="1" applyProtection="1">
      <protection hidden="1"/>
    </xf>
    <xf numFmtId="0" fontId="0" fillId="3" borderId="4" xfId="0" applyNumberFormat="1" applyFill="1" applyBorder="1" applyAlignment="1" applyProtection="1">
      <alignment horizontal="center" vertical="center" wrapText="1"/>
      <protection hidden="1"/>
    </xf>
    <xf numFmtId="0" fontId="0" fillId="3" borderId="3" xfId="0" applyNumberFormat="1" applyFill="1" applyBorder="1" applyAlignment="1" applyProtection="1">
      <alignment horizontal="center" vertical="center" wrapText="1"/>
      <protection hidden="1"/>
    </xf>
    <xf numFmtId="0" fontId="0" fillId="3" borderId="2" xfId="0" applyNumberForma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0" fillId="24" borderId="0" xfId="0" applyFill="1"/>
    <xf numFmtId="0" fontId="38" fillId="0" borderId="0" xfId="0" applyFont="1" applyBorder="1" applyAlignment="1">
      <alignment vertical="top"/>
    </xf>
    <xf numFmtId="0" fontId="38" fillId="6" borderId="0" xfId="0" applyFont="1" applyFill="1" applyBorder="1" applyAlignment="1">
      <alignment vertical="top"/>
    </xf>
    <xf numFmtId="0" fontId="40" fillId="0" borderId="19" xfId="0" applyFont="1" applyBorder="1" applyAlignment="1">
      <alignment horizontal="left" vertical="top"/>
    </xf>
    <xf numFmtId="0" fontId="40" fillId="0" borderId="20" xfId="0" applyFont="1" applyBorder="1" applyAlignment="1">
      <alignment horizontal="left" vertical="top"/>
    </xf>
    <xf numFmtId="0" fontId="38" fillId="25" borderId="0" xfId="0" applyFont="1" applyFill="1" applyBorder="1" applyAlignment="1">
      <alignment vertical="top"/>
    </xf>
    <xf numFmtId="0" fontId="38" fillId="5" borderId="20" xfId="0" applyFont="1" applyFill="1" applyBorder="1" applyAlignment="1">
      <alignment vertical="top"/>
    </xf>
    <xf numFmtId="0" fontId="37" fillId="0" borderId="0" xfId="0" applyFont="1" applyBorder="1" applyAlignment="1"/>
    <xf numFmtId="0" fontId="38" fillId="0" borderId="0" xfId="0" applyFont="1" applyBorder="1" applyAlignment="1">
      <alignment horizontal="justify" vertical="top"/>
    </xf>
    <xf numFmtId="0" fontId="38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vertical="top"/>
    </xf>
    <xf numFmtId="0" fontId="38" fillId="23" borderId="0" xfId="0" applyFont="1" applyFill="1" applyBorder="1" applyAlignment="1">
      <alignment vertical="top"/>
    </xf>
    <xf numFmtId="0" fontId="0" fillId="3" borderId="1" xfId="0" applyNumberForma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Border="1" applyAlignment="1" applyProtection="1">
      <alignment horizontal="center" vertical="center"/>
      <protection hidden="1"/>
    </xf>
    <xf numFmtId="0" fontId="0" fillId="0" borderId="1" xfId="1" applyNumberFormat="1" applyFont="1" applyBorder="1" applyAlignment="1" applyProtection="1">
      <alignment horizontal="center"/>
      <protection hidden="1"/>
    </xf>
    <xf numFmtId="0" fontId="35" fillId="0" borderId="1" xfId="6" applyFont="1" applyBorder="1" applyAlignment="1" applyProtection="1">
      <alignment horizontal="center" vertical="center"/>
      <protection locked="0"/>
    </xf>
  </cellXfs>
  <cellStyles count="10">
    <cellStyle name="Comma [0]" xfId="1" builtinId="6"/>
    <cellStyle name="Comma [0]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X AK" xfId="8"/>
    <cellStyle name="Normal_X PN 2" xfId="9"/>
  </cellStyles>
  <dxfs count="1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</font>
    </dxf>
    <dxf>
      <fill>
        <patternFill>
          <bgColor theme="8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APORT!A1"/><Relationship Id="rId2" Type="http://schemas.openxmlformats.org/officeDocument/2006/relationships/hyperlink" Target="#ABSEN!A1"/><Relationship Id="rId1" Type="http://schemas.openxmlformats.org/officeDocument/2006/relationships/hyperlink" Target="#Nilai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ABSEN!A1"/><Relationship Id="rId2" Type="http://schemas.openxmlformats.org/officeDocument/2006/relationships/hyperlink" Target="#Nilai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BSEN!A1"/><Relationship Id="rId2" Type="http://schemas.openxmlformats.org/officeDocument/2006/relationships/hyperlink" Target="#RAPORT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Nilai!A1"/><Relationship Id="rId2" Type="http://schemas.openxmlformats.org/officeDocument/2006/relationships/hyperlink" Target="#RAPORT!A1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142875</xdr:rowOff>
    </xdr:from>
    <xdr:to>
      <xdr:col>3</xdr:col>
      <xdr:colOff>219075</xdr:colOff>
      <xdr:row>4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38200" y="523875"/>
          <a:ext cx="1209675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Nilai</a:t>
          </a:r>
          <a:r>
            <a:rPr lang="en-US" sz="1400" b="1" baseline="0">
              <a:solidFill>
                <a:sysClr val="windowText" lastClr="000000"/>
              </a:solidFill>
            </a:rPr>
            <a:t> 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476250</xdr:colOff>
      <xdr:row>2</xdr:row>
      <xdr:rowOff>123825</xdr:rowOff>
    </xdr:from>
    <xdr:to>
      <xdr:col>6</xdr:col>
      <xdr:colOff>123825</xdr:colOff>
      <xdr:row>4</xdr:row>
      <xdr:rowOff>85725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2371725" y="504825"/>
          <a:ext cx="1476375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400" b="1">
              <a:solidFill>
                <a:sysClr val="windowText" lastClr="000000"/>
              </a:solidFill>
            </a:rPr>
            <a:t>Ketidakhadiran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600075</xdr:colOff>
      <xdr:row>2</xdr:row>
      <xdr:rowOff>114300</xdr:rowOff>
    </xdr:from>
    <xdr:to>
      <xdr:col>8</xdr:col>
      <xdr:colOff>590550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4257675" y="495300"/>
          <a:ext cx="1209675" cy="3429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Raport</a:t>
          </a:r>
        </a:p>
      </xdr:txBody>
    </xdr:sp>
    <xdr:clientData/>
  </xdr:twoCellAnchor>
  <xdr:twoCellAnchor>
    <xdr:from>
      <xdr:col>7</xdr:col>
      <xdr:colOff>47626</xdr:colOff>
      <xdr:row>11</xdr:row>
      <xdr:rowOff>133348</xdr:rowOff>
    </xdr:from>
    <xdr:to>
      <xdr:col>7</xdr:col>
      <xdr:colOff>514355</xdr:colOff>
      <xdr:row>11</xdr:row>
      <xdr:rowOff>133349</xdr:rowOff>
    </xdr:to>
    <xdr:cxnSp macro="">
      <xdr:nvCxnSpPr>
        <xdr:cNvPr id="6" name="Straight Arrow Connector 5"/>
        <xdr:cNvCxnSpPr/>
      </xdr:nvCxnSpPr>
      <xdr:spPr>
        <a:xfrm rot="10800000" flipV="1">
          <a:off x="4381501" y="2228848"/>
          <a:ext cx="466729" cy="1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114300</xdr:rowOff>
    </xdr:from>
    <xdr:to>
      <xdr:col>10</xdr:col>
      <xdr:colOff>365760</xdr:colOff>
      <xdr:row>1</xdr:row>
      <xdr:rowOff>121920</xdr:rowOff>
    </xdr:to>
    <xdr:cxnSp macro="">
      <xdr:nvCxnSpPr>
        <xdr:cNvPr id="3" name="Straight Arrow Connector 2"/>
        <xdr:cNvCxnSpPr/>
      </xdr:nvCxnSpPr>
      <xdr:spPr>
        <a:xfrm flipH="1">
          <a:off x="8934450" y="114300"/>
          <a:ext cx="289560" cy="7620"/>
        </a:xfrm>
        <a:prstGeom prst="straightConnector1">
          <a:avLst/>
        </a:prstGeom>
        <a:ln w="28575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190500</xdr:colOff>
      <xdr:row>4</xdr:row>
      <xdr:rowOff>19050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7305675" y="704850"/>
          <a:ext cx="800100" cy="2095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Menu</a:t>
          </a:r>
        </a:p>
      </xdr:txBody>
    </xdr:sp>
    <xdr:clientData/>
  </xdr:twoCellAnchor>
  <xdr:twoCellAnchor>
    <xdr:from>
      <xdr:col>12</xdr:col>
      <xdr:colOff>323849</xdr:colOff>
      <xdr:row>2</xdr:row>
      <xdr:rowOff>161924</xdr:rowOff>
    </xdr:from>
    <xdr:to>
      <xdr:col>14</xdr:col>
      <xdr:colOff>161924</xdr:colOff>
      <xdr:row>4</xdr:row>
      <xdr:rowOff>19049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8239124" y="676274"/>
          <a:ext cx="1019175" cy="2381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Nilai</a:t>
          </a:r>
        </a:p>
      </xdr:txBody>
    </xdr:sp>
    <xdr:clientData/>
  </xdr:twoCellAnchor>
  <xdr:twoCellAnchor>
    <xdr:from>
      <xdr:col>14</xdr:col>
      <xdr:colOff>361950</xdr:colOff>
      <xdr:row>2</xdr:row>
      <xdr:rowOff>152399</xdr:rowOff>
    </xdr:from>
    <xdr:to>
      <xdr:col>16</xdr:col>
      <xdr:colOff>361950</xdr:colOff>
      <xdr:row>4</xdr:row>
      <xdr:rowOff>9524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9458325" y="666749"/>
          <a:ext cx="1181100" cy="2381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100" b="1">
              <a:solidFill>
                <a:sysClr val="windowText" lastClr="000000"/>
              </a:solidFill>
            </a:rPr>
            <a:t>Ketidakhadiran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38100</xdr:rowOff>
    </xdr:from>
    <xdr:to>
      <xdr:col>8</xdr:col>
      <xdr:colOff>200025</xdr:colOff>
      <xdr:row>0</xdr:row>
      <xdr:rowOff>247650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3105150" y="38100"/>
          <a:ext cx="800100" cy="2095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Menu</a:t>
          </a:r>
        </a:p>
      </xdr:txBody>
    </xdr:sp>
    <xdr:clientData/>
  </xdr:twoCellAnchor>
  <xdr:twoCellAnchor>
    <xdr:from>
      <xdr:col>8</xdr:col>
      <xdr:colOff>333375</xdr:colOff>
      <xdr:row>0</xdr:row>
      <xdr:rowOff>47625</xdr:rowOff>
    </xdr:from>
    <xdr:to>
      <xdr:col>12</xdr:col>
      <xdr:colOff>104775</xdr:colOff>
      <xdr:row>0</xdr:row>
      <xdr:rowOff>257175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038600" y="47625"/>
          <a:ext cx="800100" cy="2095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Raport</a:t>
          </a:r>
        </a:p>
      </xdr:txBody>
    </xdr:sp>
    <xdr:clientData/>
  </xdr:twoCellAnchor>
  <xdr:twoCellAnchor>
    <xdr:from>
      <xdr:col>12</xdr:col>
      <xdr:colOff>276225</xdr:colOff>
      <xdr:row>0</xdr:row>
      <xdr:rowOff>19050</xdr:rowOff>
    </xdr:from>
    <xdr:to>
      <xdr:col>24</xdr:col>
      <xdr:colOff>266700</xdr:colOff>
      <xdr:row>0</xdr:row>
      <xdr:rowOff>257175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6038850" y="19050"/>
          <a:ext cx="1362075" cy="2381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d-ID" sz="1100" b="1">
              <a:solidFill>
                <a:sysClr val="windowText" lastClr="000000"/>
              </a:solidFill>
            </a:rPr>
            <a:t>Ketidakhadiran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533400</xdr:colOff>
      <xdr:row>2</xdr:row>
      <xdr:rowOff>19050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848225" y="266700"/>
          <a:ext cx="1143000" cy="2095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Menu</a:t>
          </a:r>
        </a:p>
      </xdr:txBody>
    </xdr:sp>
    <xdr:clientData/>
  </xdr:twoCellAnchor>
  <xdr:twoCellAnchor>
    <xdr:from>
      <xdr:col>9</xdr:col>
      <xdr:colOff>57150</xdr:colOff>
      <xdr:row>1</xdr:row>
      <xdr:rowOff>9525</xdr:rowOff>
    </xdr:from>
    <xdr:to>
      <xdr:col>10</xdr:col>
      <xdr:colOff>590550</xdr:colOff>
      <xdr:row>2</xdr:row>
      <xdr:rowOff>28575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124575" y="276225"/>
          <a:ext cx="1143000" cy="2095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Raport</a:t>
          </a:r>
        </a:p>
      </xdr:txBody>
    </xdr:sp>
    <xdr:clientData/>
  </xdr:twoCellAnchor>
  <xdr:twoCellAnchor>
    <xdr:from>
      <xdr:col>11</xdr:col>
      <xdr:colOff>114300</xdr:colOff>
      <xdr:row>1</xdr:row>
      <xdr:rowOff>0</xdr:rowOff>
    </xdr:from>
    <xdr:to>
      <xdr:col>12</xdr:col>
      <xdr:colOff>523875</xdr:colOff>
      <xdr:row>2</xdr:row>
      <xdr:rowOff>47625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7400925" y="266700"/>
          <a:ext cx="1019175" cy="23812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Nilai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PORT%20GENAP%2014%2015\RAPORT%20%20XI%20PB%20SEM%202%2014_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port%20Sem%201%2015_16\BLANKO%20RAP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Roaming\Microsoft\Excel\DAFTAR%20NAMA%20SISW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LEGER"/>
      <sheetName val="TL"/>
      <sheetName val="TLMP"/>
      <sheetName val="RAPORT1"/>
      <sheetName val="RAPORT2"/>
      <sheetName val="RPT1"/>
      <sheetName val="DS"/>
      <sheetName val="RPT2"/>
      <sheetName val="N_TN"/>
      <sheetName val="DE"/>
      <sheetName val="DP"/>
      <sheetName val="DK"/>
      <sheetName val="PS"/>
      <sheetName val="mapel"/>
      <sheetName val="SIS"/>
      <sheetName val="eks"/>
      <sheetName val="1"/>
      <sheetName val="1I"/>
      <sheetName val="1H"/>
      <sheetName val="1B"/>
      <sheetName val="1K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TBL"/>
      <sheetName val="P1"/>
      <sheetName val="18"/>
      <sheetName val="P1I"/>
      <sheetName val="P1H"/>
      <sheetName val="P1B"/>
      <sheetName val="P1K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K1"/>
      <sheetName val="P18"/>
      <sheetName val="K1I"/>
      <sheetName val="K1H"/>
      <sheetName val="K1B"/>
      <sheetName val="K1K"/>
      <sheetName val="K2"/>
      <sheetName val="K3"/>
      <sheetName val="K4"/>
      <sheetName val="K5"/>
      <sheetName val="K6"/>
      <sheetName val="K7"/>
      <sheetName val="K8"/>
      <sheetName val="K9"/>
      <sheetName val="K10"/>
      <sheetName val="K11"/>
      <sheetName val="K12"/>
      <sheetName val="K13"/>
      <sheetName val="K14"/>
      <sheetName val="K15"/>
      <sheetName val="K16"/>
      <sheetName val="K17"/>
      <sheetName val="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 t="str">
            <v>AGUSTIARINI SEPTIANI JUMANTIKA</v>
          </cell>
          <cell r="C4" t="str">
            <v>P</v>
          </cell>
          <cell r="E4">
            <v>6749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e">
            <v>#REF!</v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  <cell r="BZ4" t="str">
            <v/>
          </cell>
          <cell r="CA4" t="str">
            <v/>
          </cell>
          <cell r="CB4" t="str">
            <v/>
          </cell>
          <cell r="CC4" t="str">
            <v/>
          </cell>
          <cell r="CD4" t="str">
            <v/>
          </cell>
          <cell r="CE4" t="str">
            <v/>
          </cell>
          <cell r="CF4" t="str">
            <v/>
          </cell>
          <cell r="CG4" t="str">
            <v/>
          </cell>
          <cell r="CH4" t="str">
            <v/>
          </cell>
          <cell r="CI4" t="str">
            <v/>
          </cell>
          <cell r="CJ4" t="str">
            <v/>
          </cell>
          <cell r="CK4" t="str">
            <v/>
          </cell>
          <cell r="CL4" t="str">
            <v/>
          </cell>
          <cell r="CM4" t="str">
            <v/>
          </cell>
          <cell r="CN4" t="str">
            <v/>
          </cell>
          <cell r="CO4" t="str">
            <v/>
          </cell>
          <cell r="CP4" t="str">
            <v/>
          </cell>
          <cell r="CQ4" t="str">
            <v/>
          </cell>
          <cell r="CR4" t="str">
            <v/>
          </cell>
          <cell r="CS4" t="str">
            <v/>
          </cell>
          <cell r="CT4" t="str">
            <v/>
          </cell>
          <cell r="CU4" t="str">
            <v/>
          </cell>
          <cell r="CV4" t="str">
            <v/>
          </cell>
          <cell r="CW4" t="str">
            <v/>
          </cell>
          <cell r="CX4" t="str">
            <v/>
          </cell>
          <cell r="CY4" t="str">
            <v/>
          </cell>
          <cell r="CZ4" t="str">
            <v/>
          </cell>
          <cell r="DA4" t="str">
            <v/>
          </cell>
          <cell r="DB4" t="str">
            <v/>
          </cell>
          <cell r="DC4" t="str">
            <v/>
          </cell>
          <cell r="DD4" t="str">
            <v/>
          </cell>
          <cell r="DE4" t="str">
            <v/>
          </cell>
          <cell r="DF4" t="str">
            <v/>
          </cell>
          <cell r="DG4" t="str">
            <v/>
          </cell>
          <cell r="DH4" t="str">
            <v/>
          </cell>
          <cell r="DI4" t="str">
            <v/>
          </cell>
          <cell r="DJ4" t="str">
            <v/>
          </cell>
          <cell r="DK4" t="str">
            <v/>
          </cell>
          <cell r="DL4" t="str">
            <v/>
          </cell>
          <cell r="DM4" t="str">
            <v/>
          </cell>
          <cell r="DN4" t="str">
            <v/>
          </cell>
          <cell r="DO4" t="str">
            <v/>
          </cell>
          <cell r="DP4" t="str">
            <v/>
          </cell>
          <cell r="DQ4" t="str">
            <v/>
          </cell>
          <cell r="DR4" t="str">
            <v/>
          </cell>
          <cell r="DS4" t="str">
            <v/>
          </cell>
          <cell r="DT4" t="str">
            <v/>
          </cell>
          <cell r="DU4" t="str">
            <v/>
          </cell>
          <cell r="DV4" t="str">
            <v/>
          </cell>
          <cell r="DW4" t="str">
            <v/>
          </cell>
          <cell r="DX4" t="str">
            <v/>
          </cell>
          <cell r="DY4" t="str">
            <v/>
          </cell>
          <cell r="DZ4" t="str">
            <v/>
          </cell>
          <cell r="EA4" t="str">
            <v/>
          </cell>
        </row>
        <row r="5">
          <cell r="A5">
            <v>2</v>
          </cell>
          <cell r="B5" t="str">
            <v>ASTRI ERLYANI</v>
          </cell>
          <cell r="C5" t="str">
            <v>P</v>
          </cell>
          <cell r="E5">
            <v>6750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e">
            <v>#REF!</v>
          </cell>
          <cell r="N5" t="e">
            <v>#REF!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  <cell r="CA5" t="str">
            <v/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 t="str">
            <v/>
          </cell>
          <cell r="CI5" t="str">
            <v/>
          </cell>
          <cell r="CJ5" t="str">
            <v/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 t="str">
            <v/>
          </cell>
          <cell r="CQ5" t="str">
            <v/>
          </cell>
          <cell r="CR5" t="str">
            <v/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 t="str">
            <v/>
          </cell>
          <cell r="CY5" t="str">
            <v/>
          </cell>
          <cell r="CZ5" t="str">
            <v/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 t="str">
            <v/>
          </cell>
          <cell r="DG5" t="str">
            <v/>
          </cell>
          <cell r="DH5" t="str">
            <v/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 t="str">
            <v/>
          </cell>
          <cell r="DO5" t="str">
            <v/>
          </cell>
          <cell r="DP5" t="str">
            <v/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 t="str">
            <v/>
          </cell>
          <cell r="DW5" t="str">
            <v/>
          </cell>
          <cell r="DX5" t="str">
            <v/>
          </cell>
          <cell r="DY5" t="str">
            <v/>
          </cell>
          <cell r="DZ5" t="str">
            <v/>
          </cell>
          <cell r="EA5" t="str">
            <v/>
          </cell>
        </row>
        <row r="6">
          <cell r="A6">
            <v>3</v>
          </cell>
          <cell r="B6" t="str">
            <v>AZMI  FAJRI</v>
          </cell>
          <cell r="C6" t="str">
            <v>P</v>
          </cell>
          <cell r="E6">
            <v>6516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e">
            <v>#REF!</v>
          </cell>
          <cell r="N6" t="e">
            <v>#REF!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I6" t="str">
            <v/>
          </cell>
          <cell r="CJ6" t="str">
            <v/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 t="str">
            <v/>
          </cell>
          <cell r="CQ6" t="str">
            <v/>
          </cell>
          <cell r="CR6" t="str">
            <v/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 t="str">
            <v/>
          </cell>
          <cell r="CY6" t="str">
            <v/>
          </cell>
          <cell r="CZ6" t="str">
            <v/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 t="str">
            <v/>
          </cell>
          <cell r="DG6" t="str">
            <v/>
          </cell>
          <cell r="DH6" t="str">
            <v/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 t="str">
            <v/>
          </cell>
          <cell r="DO6" t="str">
            <v/>
          </cell>
          <cell r="DP6" t="str">
            <v/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 t="str">
            <v/>
          </cell>
          <cell r="DW6" t="str">
            <v/>
          </cell>
          <cell r="DX6" t="str">
            <v/>
          </cell>
          <cell r="DY6" t="str">
            <v/>
          </cell>
          <cell r="DZ6" t="str">
            <v/>
          </cell>
          <cell r="EA6" t="str">
            <v/>
          </cell>
        </row>
        <row r="7">
          <cell r="A7">
            <v>4</v>
          </cell>
          <cell r="B7" t="str">
            <v>BAIQ ADINDA SALWA APRIANI</v>
          </cell>
          <cell r="C7" t="str">
            <v>P</v>
          </cell>
          <cell r="E7">
            <v>6751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e">
            <v>#REF!</v>
          </cell>
          <cell r="N7" t="e">
            <v>#REF!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A7" t="str">
            <v/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 t="str">
            <v/>
          </cell>
          <cell r="CQ7" t="str">
            <v/>
          </cell>
          <cell r="CR7" t="str">
            <v/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 t="str">
            <v/>
          </cell>
          <cell r="CY7" t="str">
            <v/>
          </cell>
          <cell r="CZ7" t="str">
            <v/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 t="str">
            <v/>
          </cell>
          <cell r="DG7" t="str">
            <v/>
          </cell>
          <cell r="DH7" t="str">
            <v/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 t="str">
            <v/>
          </cell>
          <cell r="DO7" t="str">
            <v/>
          </cell>
          <cell r="DP7" t="str">
            <v/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 t="str">
            <v/>
          </cell>
          <cell r="DW7" t="str">
            <v/>
          </cell>
          <cell r="DX7" t="str">
            <v/>
          </cell>
          <cell r="DY7" t="str">
            <v/>
          </cell>
          <cell r="DZ7" t="str">
            <v/>
          </cell>
          <cell r="EA7" t="str">
            <v/>
          </cell>
        </row>
        <row r="8">
          <cell r="A8">
            <v>5</v>
          </cell>
          <cell r="B8" t="str">
            <v>BAIQ ALFIANA SARA</v>
          </cell>
          <cell r="C8" t="str">
            <v>P</v>
          </cell>
          <cell r="E8">
            <v>6752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e">
            <v>#REF!</v>
          </cell>
          <cell r="N8" t="e">
            <v>#REF!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 t="str">
            <v/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/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 t="str">
            <v/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 t="str">
            <v/>
          </cell>
          <cell r="DX8" t="str">
            <v/>
          </cell>
          <cell r="DY8" t="str">
            <v/>
          </cell>
          <cell r="DZ8" t="str">
            <v/>
          </cell>
          <cell r="EA8" t="str">
            <v/>
          </cell>
        </row>
        <row r="9">
          <cell r="A9">
            <v>6</v>
          </cell>
          <cell r="B9" t="str">
            <v>BAYU GALNEDI RADEA VINKAN</v>
          </cell>
          <cell r="C9" t="str">
            <v>L</v>
          </cell>
          <cell r="E9">
            <v>6753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e">
            <v>#REF!</v>
          </cell>
          <cell r="N9" t="e">
            <v>#REF!</v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 t="str">
            <v/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 t="str">
            <v/>
          </cell>
          <cell r="CQ9" t="str">
            <v/>
          </cell>
          <cell r="CR9" t="str">
            <v/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 t="str">
            <v/>
          </cell>
          <cell r="CY9" t="str">
            <v/>
          </cell>
          <cell r="CZ9" t="str">
            <v/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 t="str">
            <v/>
          </cell>
          <cell r="DG9" t="str">
            <v/>
          </cell>
          <cell r="DH9" t="str">
            <v/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 t="str">
            <v/>
          </cell>
          <cell r="DW9" t="str">
            <v/>
          </cell>
          <cell r="DX9" t="str">
            <v/>
          </cell>
          <cell r="DY9" t="str">
            <v/>
          </cell>
          <cell r="DZ9" t="str">
            <v/>
          </cell>
          <cell r="EA9" t="str">
            <v/>
          </cell>
        </row>
        <row r="10">
          <cell r="A10">
            <v>7</v>
          </cell>
          <cell r="B10" t="str">
            <v>DIANA TURMINA HARTINI</v>
          </cell>
          <cell r="C10" t="str">
            <v>P</v>
          </cell>
          <cell r="E10">
            <v>6754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e">
            <v>#REF!</v>
          </cell>
          <cell r="N10" t="e">
            <v>#REF!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/>
          </cell>
          <cell r="CB10" t="str">
            <v/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 t="str">
            <v/>
          </cell>
          <cell r="CR10" t="str">
            <v/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 t="str">
            <v/>
          </cell>
          <cell r="CZ10" t="str">
            <v/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 t="str">
            <v/>
          </cell>
          <cell r="DH10" t="str">
            <v/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 t="str">
            <v/>
          </cell>
          <cell r="DP10" t="str">
            <v/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 t="str">
            <v/>
          </cell>
          <cell r="DX10" t="str">
            <v/>
          </cell>
          <cell r="DY10" t="str">
            <v/>
          </cell>
          <cell r="DZ10" t="str">
            <v/>
          </cell>
          <cell r="EA10" t="str">
            <v/>
          </cell>
        </row>
        <row r="11">
          <cell r="A11">
            <v>8</v>
          </cell>
          <cell r="B11" t="str">
            <v>EVIDIA  OKTRIANA</v>
          </cell>
          <cell r="C11" t="str">
            <v>P</v>
          </cell>
          <cell r="E11">
            <v>6756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e">
            <v>#REF!</v>
          </cell>
          <cell r="N11" t="e">
            <v>#REF!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 t="str">
            <v/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 t="str">
            <v/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 t="str">
            <v/>
          </cell>
          <cell r="CY11" t="str">
            <v/>
          </cell>
          <cell r="CZ11" t="str">
            <v/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 t="str">
            <v/>
          </cell>
          <cell r="DG11" t="str">
            <v/>
          </cell>
          <cell r="DH11" t="str">
            <v/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 t="str">
            <v/>
          </cell>
          <cell r="DO11" t="str">
            <v/>
          </cell>
          <cell r="DP11" t="str">
            <v/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 t="str">
            <v/>
          </cell>
          <cell r="DW11" t="str">
            <v/>
          </cell>
          <cell r="DX11" t="str">
            <v/>
          </cell>
          <cell r="DY11" t="str">
            <v/>
          </cell>
          <cell r="DZ11" t="str">
            <v/>
          </cell>
          <cell r="EA11" t="str">
            <v/>
          </cell>
        </row>
        <row r="12">
          <cell r="A12">
            <v>9</v>
          </cell>
          <cell r="B12" t="str">
            <v>GUSTI LANANG ANTON BASKARA</v>
          </cell>
          <cell r="C12" t="str">
            <v>L</v>
          </cell>
          <cell r="E12">
            <v>6757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e">
            <v>#REF!</v>
          </cell>
          <cell r="N12" t="e">
            <v>#REF!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 t="str">
            <v/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 t="str">
            <v/>
          </cell>
          <cell r="CQ12" t="str">
            <v/>
          </cell>
          <cell r="CR12" t="str">
            <v/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 t="str">
            <v/>
          </cell>
          <cell r="CY12" t="str">
            <v/>
          </cell>
          <cell r="CZ12" t="str">
            <v/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 t="str">
            <v/>
          </cell>
          <cell r="DG12" t="str">
            <v/>
          </cell>
          <cell r="DH12" t="str">
            <v/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 t="str">
            <v/>
          </cell>
          <cell r="DO12" t="str">
            <v/>
          </cell>
          <cell r="DP12" t="str">
            <v/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 t="str">
            <v/>
          </cell>
          <cell r="DW12" t="str">
            <v/>
          </cell>
          <cell r="DX12" t="str">
            <v/>
          </cell>
          <cell r="DY12" t="str">
            <v/>
          </cell>
          <cell r="DZ12" t="str">
            <v/>
          </cell>
          <cell r="EA12" t="str">
            <v/>
          </cell>
        </row>
        <row r="13">
          <cell r="A13">
            <v>10</v>
          </cell>
          <cell r="B13" t="str">
            <v>I NYOMAN SWANDIKA</v>
          </cell>
          <cell r="C13" t="str">
            <v>L</v>
          </cell>
          <cell r="E13">
            <v>6758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e">
            <v>#REF!</v>
          </cell>
          <cell r="N13" t="e">
            <v>#REF!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 t="str">
            <v/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  <cell r="CZ13" t="str">
            <v/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 t="str">
            <v/>
          </cell>
          <cell r="DG13" t="str">
            <v/>
          </cell>
          <cell r="DH13" t="str">
            <v/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 t="str">
            <v/>
          </cell>
          <cell r="DW13" t="str">
            <v/>
          </cell>
          <cell r="DX13" t="str">
            <v/>
          </cell>
          <cell r="DY13" t="str">
            <v/>
          </cell>
          <cell r="DZ13" t="str">
            <v/>
          </cell>
          <cell r="EA13" t="str">
            <v/>
          </cell>
        </row>
        <row r="14">
          <cell r="A14">
            <v>11</v>
          </cell>
          <cell r="B14" t="str">
            <v>IBNU FATASAFIRO</v>
          </cell>
          <cell r="C14" t="str">
            <v>L</v>
          </cell>
          <cell r="E14">
            <v>6759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e">
            <v>#REF!</v>
          </cell>
          <cell r="N14" t="e">
            <v>#REF!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/>
          </cell>
          <cell r="CB14" t="str">
            <v/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 t="str">
            <v/>
          </cell>
          <cell r="CQ14" t="str">
            <v/>
          </cell>
          <cell r="CR14" t="str">
            <v/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 t="str">
            <v/>
          </cell>
          <cell r="CY14" t="str">
            <v/>
          </cell>
          <cell r="CZ14" t="str">
            <v/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 t="str">
            <v/>
          </cell>
          <cell r="DG14" t="str">
            <v/>
          </cell>
          <cell r="DH14" t="str">
            <v/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 t="str">
            <v/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 t="str">
            <v/>
          </cell>
          <cell r="DW14" t="str">
            <v/>
          </cell>
          <cell r="DX14" t="str">
            <v/>
          </cell>
          <cell r="DY14" t="str">
            <v/>
          </cell>
          <cell r="DZ14" t="str">
            <v/>
          </cell>
          <cell r="EA14" t="str">
            <v/>
          </cell>
        </row>
        <row r="15">
          <cell r="A15">
            <v>12</v>
          </cell>
          <cell r="B15" t="str">
            <v>IIN  KARINA</v>
          </cell>
          <cell r="C15" t="str">
            <v>P</v>
          </cell>
          <cell r="E15">
            <v>6760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e">
            <v>#REF!</v>
          </cell>
          <cell r="N15" t="e">
            <v>#REF!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 t="str">
            <v/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 t="str">
            <v/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 t="str">
            <v/>
          </cell>
          <cell r="CY15" t="str">
            <v/>
          </cell>
          <cell r="CZ15" t="str">
            <v/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 t="str">
            <v/>
          </cell>
          <cell r="DG15" t="str">
            <v/>
          </cell>
          <cell r="DH15" t="str">
            <v/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 t="str">
            <v/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 t="str">
            <v/>
          </cell>
          <cell r="DW15" t="str">
            <v/>
          </cell>
          <cell r="DX15" t="str">
            <v/>
          </cell>
          <cell r="DY15" t="str">
            <v/>
          </cell>
          <cell r="DZ15" t="str">
            <v/>
          </cell>
          <cell r="EA15" t="str">
            <v/>
          </cell>
        </row>
        <row r="16">
          <cell r="A16">
            <v>13</v>
          </cell>
          <cell r="B16" t="str">
            <v>INDAH HARISANDI</v>
          </cell>
          <cell r="C16" t="str">
            <v>P</v>
          </cell>
          <cell r="E16">
            <v>6761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e">
            <v>#REF!</v>
          </cell>
          <cell r="N16" t="e">
            <v>#REF!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 t="str">
            <v/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 t="str">
            <v/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 t="str">
            <v/>
          </cell>
          <cell r="CY16" t="str">
            <v/>
          </cell>
          <cell r="CZ16" t="str">
            <v/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 t="str">
            <v/>
          </cell>
          <cell r="DG16" t="str">
            <v/>
          </cell>
          <cell r="DH16" t="str">
            <v/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 t="str">
            <v/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 t="str">
            <v/>
          </cell>
          <cell r="DW16" t="str">
            <v/>
          </cell>
          <cell r="DX16" t="str">
            <v/>
          </cell>
          <cell r="DY16" t="str">
            <v/>
          </cell>
          <cell r="DZ16" t="str">
            <v/>
          </cell>
          <cell r="EA16" t="str">
            <v/>
          </cell>
        </row>
        <row r="17">
          <cell r="A17">
            <v>14</v>
          </cell>
          <cell r="B17" t="str">
            <v>INDAH PERMATASARI</v>
          </cell>
          <cell r="C17" t="str">
            <v>P</v>
          </cell>
          <cell r="E17">
            <v>6762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e">
            <v>#REF!</v>
          </cell>
          <cell r="N17" t="e">
            <v>#REF!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 t="str">
            <v/>
          </cell>
          <cell r="DG17" t="str">
            <v/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 t="str">
            <v/>
          </cell>
          <cell r="DW17" t="str">
            <v/>
          </cell>
          <cell r="DX17" t="str">
            <v/>
          </cell>
          <cell r="DY17" t="str">
            <v/>
          </cell>
          <cell r="DZ17" t="str">
            <v/>
          </cell>
          <cell r="EA17" t="str">
            <v/>
          </cell>
        </row>
        <row r="18">
          <cell r="A18">
            <v>15</v>
          </cell>
          <cell r="B18" t="str">
            <v>IRWAN HADI</v>
          </cell>
          <cell r="C18" t="str">
            <v>L</v>
          </cell>
          <cell r="E18">
            <v>6763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e">
            <v>#REF!</v>
          </cell>
          <cell r="N18" t="e">
            <v>#REF!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  <cell r="CZ18" t="str">
            <v/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 t="str">
            <v/>
          </cell>
          <cell r="DG18" t="str">
            <v/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 t="str">
            <v/>
          </cell>
          <cell r="DW18" t="str">
            <v/>
          </cell>
          <cell r="DX18" t="str">
            <v/>
          </cell>
          <cell r="DY18" t="str">
            <v/>
          </cell>
          <cell r="DZ18" t="str">
            <v/>
          </cell>
          <cell r="EA18" t="str">
            <v/>
          </cell>
        </row>
        <row r="19">
          <cell r="A19">
            <v>16</v>
          </cell>
          <cell r="B19" t="str">
            <v>M. KADARISMAN</v>
          </cell>
          <cell r="C19" t="str">
            <v>L</v>
          </cell>
          <cell r="E19">
            <v>6765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e">
            <v>#REF!</v>
          </cell>
          <cell r="N19" t="e">
            <v>#REF!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 t="str">
            <v/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  <cell r="CZ19" t="str">
            <v/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 t="str">
            <v/>
          </cell>
          <cell r="DG19" t="str">
            <v/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 t="str">
            <v/>
          </cell>
          <cell r="DW19" t="str">
            <v/>
          </cell>
          <cell r="DX19" t="str">
            <v/>
          </cell>
          <cell r="DY19" t="str">
            <v/>
          </cell>
          <cell r="DZ19" t="str">
            <v/>
          </cell>
          <cell r="EA19" t="str">
            <v/>
          </cell>
        </row>
        <row r="20">
          <cell r="A20">
            <v>17</v>
          </cell>
          <cell r="B20" t="str">
            <v>M. LUKMAN SADLI</v>
          </cell>
          <cell r="C20" t="str">
            <v>L</v>
          </cell>
          <cell r="E20">
            <v>6766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e">
            <v>#REF!</v>
          </cell>
          <cell r="N20" t="e">
            <v>#REF!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  <cell r="CC20" t="str">
            <v/>
          </cell>
          <cell r="CD20" t="str">
            <v/>
          </cell>
          <cell r="CE20" t="str">
            <v/>
          </cell>
          <cell r="CF20" t="str">
            <v/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  <cell r="CZ20" t="str">
            <v/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 t="str">
            <v/>
          </cell>
          <cell r="DG20" t="str">
            <v/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 t="str">
            <v/>
          </cell>
          <cell r="DW20" t="str">
            <v/>
          </cell>
          <cell r="DX20" t="str">
            <v/>
          </cell>
          <cell r="DY20" t="str">
            <v/>
          </cell>
          <cell r="DZ20" t="str">
            <v/>
          </cell>
          <cell r="EA20" t="str">
            <v/>
          </cell>
        </row>
        <row r="21">
          <cell r="A21">
            <v>18</v>
          </cell>
          <cell r="B21" t="str">
            <v>MUHAMMAD MARDI ALI</v>
          </cell>
          <cell r="C21" t="str">
            <v>L</v>
          </cell>
          <cell r="E21">
            <v>6767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e">
            <v>#REF!</v>
          </cell>
          <cell r="N21" t="e">
            <v>#REF!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 t="str">
            <v/>
          </cell>
          <cell r="CY21" t="str">
            <v/>
          </cell>
          <cell r="CZ21" t="str">
            <v/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 t="str">
            <v/>
          </cell>
          <cell r="DG21" t="str">
            <v/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 t="str">
            <v/>
          </cell>
          <cell r="DW21" t="str">
            <v/>
          </cell>
          <cell r="DX21" t="str">
            <v/>
          </cell>
          <cell r="DY21" t="str">
            <v/>
          </cell>
          <cell r="DZ21" t="str">
            <v/>
          </cell>
          <cell r="EA21" t="str">
            <v/>
          </cell>
        </row>
        <row r="22">
          <cell r="A22">
            <v>19</v>
          </cell>
          <cell r="B22" t="str">
            <v>MUSTIKA AYU PERMATA SARI</v>
          </cell>
          <cell r="C22" t="str">
            <v>P</v>
          </cell>
          <cell r="E22">
            <v>6768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e">
            <v>#REF!</v>
          </cell>
          <cell r="N22" t="e">
            <v>#REF!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 t="str">
            <v/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 t="str">
            <v/>
          </cell>
          <cell r="CY22" t="str">
            <v/>
          </cell>
          <cell r="CZ22" t="str">
            <v/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 t="str">
            <v/>
          </cell>
          <cell r="DG22" t="str">
            <v/>
          </cell>
          <cell r="DH22" t="str">
            <v/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 t="str">
            <v/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 t="str">
            <v/>
          </cell>
          <cell r="DW22" t="str">
            <v/>
          </cell>
          <cell r="DX22" t="str">
            <v/>
          </cell>
          <cell r="DY22" t="str">
            <v/>
          </cell>
          <cell r="DZ22" t="str">
            <v/>
          </cell>
          <cell r="EA22" t="str">
            <v/>
          </cell>
        </row>
        <row r="23">
          <cell r="A23">
            <v>20</v>
          </cell>
          <cell r="B23" t="str">
            <v>NABILA GUSNIA PUTRI</v>
          </cell>
          <cell r="C23" t="str">
            <v>P</v>
          </cell>
          <cell r="E23">
            <v>6769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e">
            <v>#REF!</v>
          </cell>
          <cell r="N23" t="e">
            <v>#REF!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 t="str">
            <v/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 t="str">
            <v/>
          </cell>
          <cell r="CY23" t="str">
            <v/>
          </cell>
          <cell r="CZ23" t="str">
            <v/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 t="str">
            <v/>
          </cell>
          <cell r="DG23" t="str">
            <v/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 t="str">
            <v/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 t="str">
            <v/>
          </cell>
          <cell r="DW23" t="str">
            <v/>
          </cell>
          <cell r="DX23" t="str">
            <v/>
          </cell>
          <cell r="DY23" t="str">
            <v/>
          </cell>
          <cell r="DZ23" t="str">
            <v/>
          </cell>
          <cell r="EA23" t="str">
            <v/>
          </cell>
        </row>
        <row r="24">
          <cell r="A24">
            <v>21</v>
          </cell>
          <cell r="B24" t="str">
            <v>NI KOMANG KRISMAYANTI</v>
          </cell>
          <cell r="C24" t="str">
            <v>P</v>
          </cell>
          <cell r="E24">
            <v>6770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e">
            <v>#REF!</v>
          </cell>
          <cell r="N24" t="e">
            <v>#REF!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 t="str">
            <v/>
          </cell>
          <cell r="CQ24" t="str">
            <v/>
          </cell>
          <cell r="CR24" t="str">
            <v/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 t="str">
            <v/>
          </cell>
          <cell r="CY24" t="str">
            <v/>
          </cell>
          <cell r="CZ24" t="str">
            <v/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 t="str">
            <v/>
          </cell>
          <cell r="DG24" t="str">
            <v/>
          </cell>
          <cell r="DH24" t="str">
            <v/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 t="str">
            <v/>
          </cell>
          <cell r="DO24" t="str">
            <v/>
          </cell>
          <cell r="DP24" t="str">
            <v/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 t="str">
            <v/>
          </cell>
          <cell r="DW24" t="str">
            <v/>
          </cell>
          <cell r="DX24" t="str">
            <v/>
          </cell>
          <cell r="DY24" t="str">
            <v/>
          </cell>
          <cell r="DZ24" t="str">
            <v/>
          </cell>
          <cell r="EA24" t="str">
            <v/>
          </cell>
        </row>
        <row r="25">
          <cell r="A25">
            <v>22</v>
          </cell>
          <cell r="B25" t="str">
            <v>NI LUH AYU APRILIANI</v>
          </cell>
          <cell r="C25" t="str">
            <v>P</v>
          </cell>
          <cell r="E25">
            <v>6771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e">
            <v>#REF!</v>
          </cell>
          <cell r="N25" t="e">
            <v>#REF!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 t="str">
            <v/>
          </cell>
          <cell r="CS25" t="str">
            <v/>
          </cell>
          <cell r="CT25" t="str">
            <v/>
          </cell>
          <cell r="CU25" t="str">
            <v/>
          </cell>
          <cell r="CV25" t="str">
            <v/>
          </cell>
          <cell r="CW25" t="str">
            <v/>
          </cell>
          <cell r="CX25" t="str">
            <v/>
          </cell>
          <cell r="CY25" t="str">
            <v/>
          </cell>
          <cell r="CZ25" t="str">
            <v/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E25" t="str">
            <v/>
          </cell>
          <cell r="DF25" t="str">
            <v/>
          </cell>
          <cell r="DG25" t="str">
            <v/>
          </cell>
          <cell r="DH25" t="str">
            <v/>
          </cell>
          <cell r="DI25" t="str">
            <v/>
          </cell>
          <cell r="DJ25" t="str">
            <v/>
          </cell>
          <cell r="DK25" t="str">
            <v/>
          </cell>
          <cell r="DL25" t="str">
            <v/>
          </cell>
          <cell r="DM25" t="str">
            <v/>
          </cell>
          <cell r="DN25" t="str">
            <v/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S25" t="str">
            <v/>
          </cell>
          <cell r="DT25" t="str">
            <v/>
          </cell>
          <cell r="DU25" t="str">
            <v/>
          </cell>
          <cell r="DV25" t="str">
            <v/>
          </cell>
          <cell r="DW25" t="str">
            <v/>
          </cell>
          <cell r="DX25" t="str">
            <v/>
          </cell>
          <cell r="DY25" t="str">
            <v/>
          </cell>
          <cell r="DZ25" t="str">
            <v/>
          </cell>
          <cell r="EA25" t="str">
            <v/>
          </cell>
        </row>
        <row r="26">
          <cell r="A26">
            <v>23</v>
          </cell>
          <cell r="B26" t="str">
            <v>NI MADE SRI UTARI</v>
          </cell>
          <cell r="C26" t="str">
            <v>P</v>
          </cell>
          <cell r="E26">
            <v>6772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e">
            <v>#REF!</v>
          </cell>
          <cell r="N26" t="e">
            <v>#REF!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 t="str">
            <v/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 t="str">
            <v/>
          </cell>
          <cell r="CY26" t="str">
            <v/>
          </cell>
          <cell r="CZ26" t="str">
            <v/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 t="str">
            <v/>
          </cell>
          <cell r="DG26" t="str">
            <v/>
          </cell>
          <cell r="DH26" t="str">
            <v/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 t="str">
            <v/>
          </cell>
          <cell r="DO26" t="str">
            <v/>
          </cell>
          <cell r="DP26" t="str">
            <v/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 t="str">
            <v/>
          </cell>
          <cell r="DW26" t="str">
            <v/>
          </cell>
          <cell r="DX26" t="str">
            <v/>
          </cell>
          <cell r="DY26" t="str">
            <v/>
          </cell>
          <cell r="DZ26" t="str">
            <v/>
          </cell>
          <cell r="EA26" t="str">
            <v/>
          </cell>
        </row>
        <row r="27">
          <cell r="A27">
            <v>24</v>
          </cell>
          <cell r="B27" t="str">
            <v>NURLAILA</v>
          </cell>
          <cell r="C27" t="str">
            <v>P</v>
          </cell>
          <cell r="E27">
            <v>6773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e">
            <v>#REF!</v>
          </cell>
          <cell r="N27" t="e">
            <v>#REF!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 t="str">
            <v/>
          </cell>
          <cell r="CL27" t="str">
            <v/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 t="str">
            <v/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 t="str">
            <v/>
          </cell>
          <cell r="CY27" t="str">
            <v/>
          </cell>
          <cell r="CZ27" t="str">
            <v/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 t="str">
            <v/>
          </cell>
          <cell r="DG27" t="str">
            <v/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 t="str">
            <v/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 t="str">
            <v/>
          </cell>
          <cell r="DW27" t="str">
            <v/>
          </cell>
          <cell r="DX27" t="str">
            <v/>
          </cell>
          <cell r="DY27" t="str">
            <v/>
          </cell>
          <cell r="DZ27" t="str">
            <v/>
          </cell>
          <cell r="EA27" t="str">
            <v/>
          </cell>
        </row>
        <row r="28">
          <cell r="A28">
            <v>25</v>
          </cell>
          <cell r="B28" t="str">
            <v>PUTRI DEVI APRIYANTI</v>
          </cell>
          <cell r="C28" t="str">
            <v>P</v>
          </cell>
          <cell r="E28">
            <v>6774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e">
            <v>#REF!</v>
          </cell>
          <cell r="N28" t="e">
            <v>#REF!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 t="str">
            <v/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 t="str">
            <v/>
          </cell>
          <cell r="CY28" t="str">
            <v/>
          </cell>
          <cell r="CZ28" t="str">
            <v/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 t="str">
            <v/>
          </cell>
          <cell r="DG28" t="str">
            <v/>
          </cell>
          <cell r="DH28" t="str">
            <v/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 t="str">
            <v/>
          </cell>
          <cell r="DO28" t="str">
            <v/>
          </cell>
          <cell r="DP28" t="str">
            <v/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 t="str">
            <v/>
          </cell>
          <cell r="DW28" t="str">
            <v/>
          </cell>
          <cell r="DX28" t="str">
            <v/>
          </cell>
          <cell r="DY28" t="str">
            <v/>
          </cell>
          <cell r="DZ28" t="str">
            <v/>
          </cell>
          <cell r="EA28" t="str">
            <v/>
          </cell>
        </row>
        <row r="29">
          <cell r="A29">
            <v>26</v>
          </cell>
          <cell r="B29" t="str">
            <v>RETNO ANDRIANI MEGA SUSANTYO</v>
          </cell>
          <cell r="C29" t="str">
            <v>P</v>
          </cell>
          <cell r="E29">
            <v>6776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e">
            <v>#REF!</v>
          </cell>
          <cell r="N29" t="e">
            <v>#REF!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 t="str">
            <v/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 t="str">
            <v/>
          </cell>
          <cell r="CY29" t="str">
            <v/>
          </cell>
          <cell r="CZ29" t="str">
            <v/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 t="str">
            <v/>
          </cell>
          <cell r="DG29" t="str">
            <v/>
          </cell>
          <cell r="DH29" t="str">
            <v/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 t="str">
            <v/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 t="str">
            <v/>
          </cell>
          <cell r="DW29" t="str">
            <v/>
          </cell>
          <cell r="DX29" t="str">
            <v/>
          </cell>
          <cell r="DY29" t="str">
            <v/>
          </cell>
          <cell r="DZ29" t="str">
            <v/>
          </cell>
          <cell r="EA29" t="str">
            <v/>
          </cell>
        </row>
        <row r="30">
          <cell r="A30">
            <v>27</v>
          </cell>
          <cell r="B30" t="str">
            <v>RIA ANDRIANI</v>
          </cell>
          <cell r="C30" t="str">
            <v>P</v>
          </cell>
          <cell r="E30">
            <v>6778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e">
            <v>#REF!</v>
          </cell>
          <cell r="N30" t="e">
            <v>#REF!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 t="str">
            <v/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 t="str">
            <v/>
          </cell>
          <cell r="CY30" t="str">
            <v/>
          </cell>
          <cell r="CZ30" t="str">
            <v/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 t="str">
            <v/>
          </cell>
          <cell r="DG30" t="str">
            <v/>
          </cell>
          <cell r="DH30" t="str">
            <v/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 t="str">
            <v/>
          </cell>
          <cell r="DO30" t="str">
            <v/>
          </cell>
          <cell r="DP30" t="str">
            <v/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 t="str">
            <v/>
          </cell>
          <cell r="DW30" t="str">
            <v/>
          </cell>
          <cell r="DX30" t="str">
            <v/>
          </cell>
          <cell r="DY30" t="str">
            <v/>
          </cell>
          <cell r="DZ30" t="str">
            <v/>
          </cell>
          <cell r="EA30" t="str">
            <v/>
          </cell>
        </row>
        <row r="31">
          <cell r="A31">
            <v>28</v>
          </cell>
          <cell r="B31" t="str">
            <v>RIKA BASTIANI</v>
          </cell>
          <cell r="C31" t="str">
            <v>P</v>
          </cell>
          <cell r="E31">
            <v>6779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e">
            <v>#REF!</v>
          </cell>
          <cell r="N31" t="e">
            <v>#REF!</v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 t="str">
            <v/>
          </cell>
          <cell r="CQ31" t="str">
            <v/>
          </cell>
          <cell r="CR31" t="str">
            <v/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 t="str">
            <v/>
          </cell>
          <cell r="CY31" t="str">
            <v/>
          </cell>
          <cell r="CZ31" t="str">
            <v/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 t="str">
            <v/>
          </cell>
          <cell r="DG31" t="str">
            <v/>
          </cell>
          <cell r="DH31" t="str">
            <v/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 t="str">
            <v/>
          </cell>
          <cell r="DO31" t="str">
            <v/>
          </cell>
          <cell r="DP31" t="str">
            <v/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 t="str">
            <v/>
          </cell>
          <cell r="DW31" t="str">
            <v/>
          </cell>
          <cell r="DX31" t="str">
            <v/>
          </cell>
          <cell r="DY31" t="str">
            <v/>
          </cell>
          <cell r="DZ31" t="str">
            <v/>
          </cell>
          <cell r="EA31" t="str">
            <v/>
          </cell>
        </row>
        <row r="32">
          <cell r="A32">
            <v>29</v>
          </cell>
          <cell r="B32" t="str">
            <v>RYAN WIRANATA</v>
          </cell>
          <cell r="C32" t="str">
            <v>L</v>
          </cell>
          <cell r="E32">
            <v>6781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e">
            <v>#REF!</v>
          </cell>
          <cell r="N32" t="e">
            <v>#REF!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 t="str">
            <v/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 t="str">
            <v/>
          </cell>
          <cell r="CY32" t="str">
            <v/>
          </cell>
          <cell r="CZ32" t="str">
            <v/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 t="str">
            <v/>
          </cell>
          <cell r="DG32" t="str">
            <v/>
          </cell>
          <cell r="DH32" t="str">
            <v/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 t="str">
            <v/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  <cell r="DW32" t="str">
            <v/>
          </cell>
          <cell r="DX32" t="str">
            <v/>
          </cell>
          <cell r="DY32" t="str">
            <v/>
          </cell>
          <cell r="DZ32" t="str">
            <v/>
          </cell>
          <cell r="EA32" t="str">
            <v/>
          </cell>
        </row>
        <row r="33">
          <cell r="A33">
            <v>30</v>
          </cell>
          <cell r="B33" t="str">
            <v>SANTRI ASTUTI</v>
          </cell>
          <cell r="C33" t="str">
            <v>P</v>
          </cell>
          <cell r="E33">
            <v>6782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e">
            <v>#REF!</v>
          </cell>
          <cell r="N33" t="e">
            <v>#REF!</v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 t="str">
            <v/>
          </cell>
          <cell r="CQ33" t="str">
            <v/>
          </cell>
          <cell r="CR33" t="str">
            <v/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 t="str">
            <v/>
          </cell>
          <cell r="CY33" t="str">
            <v/>
          </cell>
          <cell r="CZ33" t="str">
            <v/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  <cell r="DW33" t="str">
            <v/>
          </cell>
          <cell r="DX33" t="str">
            <v/>
          </cell>
          <cell r="DY33" t="str">
            <v/>
          </cell>
          <cell r="DZ33" t="str">
            <v/>
          </cell>
          <cell r="EA33" t="str">
            <v/>
          </cell>
        </row>
        <row r="34">
          <cell r="A34">
            <v>31</v>
          </cell>
          <cell r="B34" t="str">
            <v>SHINTIA SARI OKTAVIANI</v>
          </cell>
          <cell r="C34" t="str">
            <v>P</v>
          </cell>
          <cell r="E34">
            <v>6784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e">
            <v>#REF!</v>
          </cell>
          <cell r="N34" t="e">
            <v>#REF!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 t="str">
            <v/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 t="str">
            <v/>
          </cell>
          <cell r="CY34" t="str">
            <v/>
          </cell>
          <cell r="CZ34" t="str">
            <v/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 t="str">
            <v/>
          </cell>
          <cell r="DW34" t="str">
            <v/>
          </cell>
          <cell r="DX34" t="str">
            <v/>
          </cell>
          <cell r="DY34" t="str">
            <v/>
          </cell>
          <cell r="DZ34" t="str">
            <v/>
          </cell>
          <cell r="EA34" t="str">
            <v/>
          </cell>
        </row>
        <row r="35">
          <cell r="A35">
            <v>32</v>
          </cell>
          <cell r="B35" t="str">
            <v>YULI MARYANI</v>
          </cell>
          <cell r="C35" t="str">
            <v>P</v>
          </cell>
          <cell r="E35">
            <v>6785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e">
            <v>#REF!</v>
          </cell>
          <cell r="N35" t="e">
            <v>#REF!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 t="str">
            <v/>
          </cell>
          <cell r="EA35" t="str">
            <v/>
          </cell>
        </row>
        <row r="36">
          <cell r="A36">
            <v>33</v>
          </cell>
          <cell r="B36" t="str">
            <v>YUNI RAHMAYATI</v>
          </cell>
          <cell r="C36" t="str">
            <v>P</v>
          </cell>
          <cell r="E36">
            <v>6787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e">
            <v>#REF!</v>
          </cell>
          <cell r="N36" t="e">
            <v>#REF!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  <cell r="DW36" t="str">
            <v/>
          </cell>
          <cell r="DX36" t="str">
            <v/>
          </cell>
          <cell r="DY36" t="str">
            <v/>
          </cell>
          <cell r="DZ36" t="str">
            <v/>
          </cell>
          <cell r="EA36" t="str">
            <v/>
          </cell>
        </row>
        <row r="37">
          <cell r="A37">
            <v>34</v>
          </cell>
          <cell r="B37" t="str">
            <v>YUNITA AFSARI</v>
          </cell>
          <cell r="C37" t="str">
            <v>P</v>
          </cell>
          <cell r="E37">
            <v>6788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e">
            <v>#REF!</v>
          </cell>
          <cell r="N37" t="e">
            <v>#REF!</v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 t="str">
            <v/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  <cell r="DW37" t="str">
            <v/>
          </cell>
          <cell r="DX37" t="str">
            <v/>
          </cell>
          <cell r="DY37" t="str">
            <v/>
          </cell>
          <cell r="DZ37" t="str">
            <v/>
          </cell>
          <cell r="EA37" t="str">
            <v/>
          </cell>
        </row>
        <row r="38">
          <cell r="A38">
            <v>35</v>
          </cell>
          <cell r="B38" t="str">
            <v>ZANULIYA</v>
          </cell>
          <cell r="C38" t="str">
            <v>P</v>
          </cell>
          <cell r="E38">
            <v>6789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e">
            <v>#REF!</v>
          </cell>
          <cell r="N38" t="e">
            <v>#REF!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 t="str">
            <v/>
          </cell>
          <cell r="CQ38" t="str">
            <v/>
          </cell>
          <cell r="CR38" t="str">
            <v/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 t="str">
            <v/>
          </cell>
          <cell r="CY38" t="str">
            <v/>
          </cell>
          <cell r="CZ38" t="str">
            <v/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 t="str">
            <v/>
          </cell>
          <cell r="DG38" t="str">
            <v/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 t="str">
            <v/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 t="str">
            <v/>
          </cell>
          <cell r="DW38" t="str">
            <v/>
          </cell>
          <cell r="DX38" t="str">
            <v/>
          </cell>
          <cell r="DY38" t="str">
            <v/>
          </cell>
          <cell r="DZ38" t="str">
            <v/>
          </cell>
          <cell r="EA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e">
            <v>#REF!</v>
          </cell>
          <cell r="N39" t="e">
            <v>#REF!</v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 t="str">
            <v/>
          </cell>
          <cell r="CQ39" t="str">
            <v/>
          </cell>
          <cell r="CR39" t="str">
            <v/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 t="str">
            <v/>
          </cell>
          <cell r="CY39" t="str">
            <v/>
          </cell>
          <cell r="CZ39" t="str">
            <v/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 t="str">
            <v/>
          </cell>
          <cell r="DG39" t="str">
            <v/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 t="str">
            <v/>
          </cell>
          <cell r="DW39" t="str">
            <v/>
          </cell>
          <cell r="DX39" t="str">
            <v/>
          </cell>
          <cell r="DY39" t="str">
            <v/>
          </cell>
          <cell r="DZ39" t="str">
            <v/>
          </cell>
          <cell r="EA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e">
            <v>#REF!</v>
          </cell>
          <cell r="N40" t="e">
            <v>#REF!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A40" t="str">
            <v/>
          </cell>
          <cell r="CB40" t="str">
            <v/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 t="str">
            <v/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 t="str">
            <v/>
          </cell>
          <cell r="CY40" t="str">
            <v/>
          </cell>
          <cell r="CZ40" t="str">
            <v/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 t="str">
            <v/>
          </cell>
          <cell r="DG40" t="str">
            <v/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 t="str">
            <v/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 t="str">
            <v/>
          </cell>
          <cell r="DW40" t="str">
            <v/>
          </cell>
          <cell r="DX40" t="str">
            <v/>
          </cell>
          <cell r="DY40" t="str">
            <v/>
          </cell>
          <cell r="DZ40" t="str">
            <v/>
          </cell>
          <cell r="EA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e">
            <v>#REF!</v>
          </cell>
          <cell r="N41" t="e">
            <v>#REF!</v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  <cell r="DW41" t="str">
            <v/>
          </cell>
          <cell r="DX41" t="str">
            <v/>
          </cell>
          <cell r="DY41" t="str">
            <v/>
          </cell>
          <cell r="DZ41" t="str">
            <v/>
          </cell>
          <cell r="EA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e">
            <v>#REF!</v>
          </cell>
          <cell r="N42" t="e">
            <v>#REF!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 t="str">
            <v/>
          </cell>
          <cell r="CQ42" t="str">
            <v/>
          </cell>
          <cell r="CR42" t="str">
            <v/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 t="str">
            <v/>
          </cell>
          <cell r="CY42" t="str">
            <v/>
          </cell>
          <cell r="CZ42" t="str">
            <v/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 t="str">
            <v/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 t="str">
            <v/>
          </cell>
          <cell r="DW42" t="str">
            <v/>
          </cell>
          <cell r="DX42" t="str">
            <v/>
          </cell>
          <cell r="DY42" t="str">
            <v/>
          </cell>
          <cell r="DZ42" t="str">
            <v/>
          </cell>
          <cell r="EA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e">
            <v>#REF!</v>
          </cell>
          <cell r="N43" t="e">
            <v>#REF!</v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 t="str">
            <v/>
          </cell>
          <cell r="CL43" t="str">
            <v/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 t="str">
            <v/>
          </cell>
          <cell r="CS43" t="str">
            <v/>
          </cell>
          <cell r="CT43" t="str">
            <v/>
          </cell>
          <cell r="CU43" t="str">
            <v/>
          </cell>
          <cell r="CV43" t="str">
            <v/>
          </cell>
          <cell r="CW43" t="str">
            <v/>
          </cell>
          <cell r="CX43" t="str">
            <v/>
          </cell>
          <cell r="CY43" t="str">
            <v/>
          </cell>
          <cell r="CZ43" t="str">
            <v/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 t="str">
            <v/>
          </cell>
          <cell r="DN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 t="str">
            <v/>
          </cell>
          <cell r="DU43" t="str">
            <v/>
          </cell>
          <cell r="DV43" t="str">
            <v/>
          </cell>
          <cell r="DW43" t="str">
            <v/>
          </cell>
          <cell r="DX43" t="str">
            <v/>
          </cell>
          <cell r="DY43" t="str">
            <v/>
          </cell>
          <cell r="DZ43" t="str">
            <v/>
          </cell>
          <cell r="EA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e">
            <v>#REF!</v>
          </cell>
          <cell r="N44" t="e">
            <v>#REF!</v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 t="str">
            <v/>
          </cell>
          <cell r="DW44" t="str">
            <v/>
          </cell>
          <cell r="DX44" t="str">
            <v/>
          </cell>
          <cell r="DY44" t="str">
            <v/>
          </cell>
          <cell r="DZ44" t="str">
            <v/>
          </cell>
          <cell r="EA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e">
            <v>#REF!</v>
          </cell>
          <cell r="N45" t="e">
            <v>#REF!</v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 t="str">
            <v/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 t="str">
            <v/>
          </cell>
          <cell r="DW45" t="str">
            <v/>
          </cell>
          <cell r="DX45" t="str">
            <v/>
          </cell>
          <cell r="DY45" t="str">
            <v/>
          </cell>
          <cell r="DZ45" t="str">
            <v/>
          </cell>
          <cell r="EA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e">
            <v>#REF!</v>
          </cell>
          <cell r="N46" t="e">
            <v>#REF!</v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 t="str">
            <v/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 t="str">
            <v/>
          </cell>
          <cell r="CY46" t="str">
            <v/>
          </cell>
          <cell r="CZ46" t="str">
            <v/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 t="str">
            <v/>
          </cell>
          <cell r="DW46" t="str">
            <v/>
          </cell>
          <cell r="DX46" t="str">
            <v/>
          </cell>
          <cell r="DY46" t="str">
            <v/>
          </cell>
          <cell r="DZ46" t="str">
            <v/>
          </cell>
          <cell r="EA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e">
            <v>#REF!</v>
          </cell>
          <cell r="N47" t="e">
            <v>#REF!</v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/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 t="str">
            <v/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 t="str">
            <v/>
          </cell>
          <cell r="CY47" t="str">
            <v/>
          </cell>
          <cell r="CZ47" t="str">
            <v/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 t="str">
            <v/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DZ47" t="str">
            <v/>
          </cell>
          <cell r="EA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e">
            <v>#REF!</v>
          </cell>
          <cell r="N48" t="e">
            <v>#REF!</v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 t="str">
            <v/>
          </cell>
          <cell r="CQ48" t="str">
            <v/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 t="str">
            <v/>
          </cell>
          <cell r="CY48" t="str">
            <v/>
          </cell>
          <cell r="CZ48" t="str">
            <v/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DZ48" t="str">
            <v/>
          </cell>
          <cell r="EA48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 t="str">
            <v xml:space="preserve">Pendidikan Agama Islam dan Budi Pekerti </v>
          </cell>
        </row>
      </sheetData>
      <sheetData sheetId="19">
        <row r="4">
          <cell r="C4" t="str">
            <v xml:space="preserve">Pendidikan Agama Hindu dan Budi Pekerti </v>
          </cell>
        </row>
      </sheetData>
      <sheetData sheetId="20">
        <row r="4">
          <cell r="C4" t="str">
            <v xml:space="preserve">Pendidikan Agama Budha dan Budi Pekerti </v>
          </cell>
        </row>
      </sheetData>
      <sheetData sheetId="21">
        <row r="4">
          <cell r="C4" t="str">
            <v xml:space="preserve">Pendidikan Agama Kristen dan Budi Pekerti 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L"/>
      <sheetName val="TLMP"/>
      <sheetName val="LEGER"/>
      <sheetName val="RAPORT1"/>
      <sheetName val="RAPORT2"/>
      <sheetName val="RPT1"/>
      <sheetName val="DS"/>
      <sheetName val="RPT1A"/>
      <sheetName val="RPT2"/>
      <sheetName val="N_TN"/>
      <sheetName val="DE"/>
      <sheetName val="PS"/>
      <sheetName val="mapel"/>
      <sheetName val="SIS"/>
      <sheetName val="eks"/>
      <sheetName val="1"/>
      <sheetName val="1 I"/>
      <sheetName val="1H"/>
      <sheetName val="1B"/>
      <sheetName val="1K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TBL"/>
      <sheetName val="18"/>
      <sheetName val="19"/>
      <sheetName val="20"/>
      <sheetName val="P1A"/>
      <sheetName val="P1"/>
      <sheetName val="P1I"/>
      <sheetName val="P1H"/>
      <sheetName val="P1B"/>
      <sheetName val="P1K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K1"/>
      <sheetName val="K1I"/>
      <sheetName val="K1H"/>
      <sheetName val="K1B"/>
      <sheetName val="K1K"/>
      <sheetName val="K2"/>
      <sheetName val="K3"/>
      <sheetName val="K4"/>
      <sheetName val="K5"/>
      <sheetName val="K6"/>
      <sheetName val="K7"/>
      <sheetName val="K8"/>
      <sheetName val="K9"/>
      <sheetName val="K10"/>
      <sheetName val="K11"/>
      <sheetName val="K12"/>
      <sheetName val="K13"/>
      <sheetName val="K14"/>
      <sheetName val="K15"/>
      <sheetName val="K16"/>
      <sheetName val="K17"/>
      <sheetName val="K18"/>
      <sheetName val="K19"/>
      <sheetName val="K2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>
        <row r="4">
          <cell r="A4">
            <v>1</v>
          </cell>
          <cell r="B4" t="str">
            <v>AGUSTIARINI SEPTIANI JUMANTIKA</v>
          </cell>
          <cell r="C4" t="str">
            <v>P</v>
          </cell>
          <cell r="E4">
            <v>6749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 xml:space="preserve">sudah konsisten dalam sikap ; tekun, tanggung jawab, kreativitas, </v>
          </cell>
          <cell r="Y4" t="str">
            <v/>
          </cell>
          <cell r="Z4" t="str">
            <v/>
          </cell>
          <cell r="AA4" t="str">
            <v xml:space="preserve">SUDAH  BAIK TAPI PERLU DITINGKATKAN dalam </v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  <cell r="BZ4" t="str">
            <v/>
          </cell>
          <cell r="CA4" t="str">
            <v/>
          </cell>
          <cell r="CB4" t="str">
            <v/>
          </cell>
          <cell r="CC4" t="str">
            <v/>
          </cell>
          <cell r="CD4" t="str">
            <v/>
          </cell>
          <cell r="CE4" t="str">
            <v/>
          </cell>
          <cell r="CF4" t="str">
            <v/>
          </cell>
          <cell r="CG4" t="str">
            <v/>
          </cell>
          <cell r="CH4" t="str">
            <v/>
          </cell>
          <cell r="CI4" t="str">
            <v/>
          </cell>
          <cell r="CJ4" t="str">
            <v/>
          </cell>
          <cell r="CK4" t="str">
            <v/>
          </cell>
          <cell r="CL4" t="str">
            <v/>
          </cell>
          <cell r="CM4" t="str">
            <v/>
          </cell>
          <cell r="CN4" t="str">
            <v/>
          </cell>
          <cell r="CO4" t="str">
            <v/>
          </cell>
          <cell r="CP4" t="str">
            <v/>
          </cell>
          <cell r="CQ4" t="str">
            <v/>
          </cell>
          <cell r="CR4" t="str">
            <v/>
          </cell>
          <cell r="CS4" t="str">
            <v/>
          </cell>
          <cell r="CT4" t="str">
            <v/>
          </cell>
          <cell r="CU4" t="str">
            <v/>
          </cell>
          <cell r="CV4" t="str">
            <v/>
          </cell>
          <cell r="CW4" t="str">
            <v/>
          </cell>
          <cell r="CX4" t="str">
            <v/>
          </cell>
          <cell r="CY4" t="str">
            <v/>
          </cell>
          <cell r="CZ4" t="str">
            <v/>
          </cell>
          <cell r="DA4" t="str">
            <v/>
          </cell>
          <cell r="DB4" t="str">
            <v/>
          </cell>
          <cell r="DC4" t="str">
            <v/>
          </cell>
          <cell r="DD4" t="str">
            <v/>
          </cell>
          <cell r="DE4" t="str">
            <v/>
          </cell>
          <cell r="DF4" t="str">
            <v/>
          </cell>
          <cell r="DG4" t="str">
            <v/>
          </cell>
          <cell r="DH4" t="str">
            <v/>
          </cell>
          <cell r="DI4" t="str">
            <v/>
          </cell>
          <cell r="DJ4" t="str">
            <v/>
          </cell>
          <cell r="DK4" t="str">
            <v/>
          </cell>
          <cell r="DL4" t="str">
            <v/>
          </cell>
          <cell r="DM4" t="str">
            <v/>
          </cell>
          <cell r="DN4" t="str">
            <v/>
          </cell>
          <cell r="DO4" t="str">
            <v/>
          </cell>
          <cell r="DP4" t="str">
            <v/>
          </cell>
          <cell r="DQ4" t="str">
            <v/>
          </cell>
          <cell r="DR4" t="str">
            <v/>
          </cell>
          <cell r="DS4" t="str">
            <v/>
          </cell>
          <cell r="DT4" t="str">
            <v/>
          </cell>
          <cell r="DU4" t="str">
            <v/>
          </cell>
          <cell r="DV4" t="str">
            <v/>
          </cell>
          <cell r="DW4" t="str">
            <v/>
          </cell>
          <cell r="DX4" t="str">
            <v/>
          </cell>
          <cell r="DY4" t="str">
            <v/>
          </cell>
          <cell r="DZ4" t="str">
            <v/>
          </cell>
          <cell r="EA4" t="str">
            <v/>
          </cell>
          <cell r="EB4" t="str">
            <v/>
          </cell>
          <cell r="EC4" t="str">
            <v/>
          </cell>
          <cell r="ED4" t="str">
            <v/>
          </cell>
          <cell r="EE4" t="str">
            <v/>
          </cell>
          <cell r="EF4" t="str">
            <v/>
          </cell>
          <cell r="EG4" t="str">
            <v/>
          </cell>
          <cell r="EH4" t="str">
            <v/>
          </cell>
          <cell r="EI4" t="str">
            <v/>
          </cell>
          <cell r="EJ4" t="str">
            <v/>
          </cell>
          <cell r="EK4" t="str">
            <v/>
          </cell>
          <cell r="EL4" t="str">
            <v/>
          </cell>
          <cell r="EM4" t="str">
            <v/>
          </cell>
          <cell r="EN4" t="str">
            <v/>
          </cell>
          <cell r="EO4" t="str">
            <v/>
          </cell>
          <cell r="EP4" t="str">
            <v/>
          </cell>
          <cell r="EQ4" t="str">
            <v/>
          </cell>
          <cell r="ER4" t="str">
            <v/>
          </cell>
          <cell r="ES4" t="str">
            <v/>
          </cell>
          <cell r="ET4" t="str">
            <v/>
          </cell>
          <cell r="EU4" t="str">
            <v/>
          </cell>
          <cell r="EV4" t="str">
            <v/>
          </cell>
          <cell r="EW4" t="str">
            <v/>
          </cell>
          <cell r="EX4" t="str">
            <v/>
          </cell>
          <cell r="EY4" t="str">
            <v/>
          </cell>
          <cell r="EZ4" t="str">
            <v/>
          </cell>
          <cell r="FA4" t="str">
            <v/>
          </cell>
          <cell r="FB4" t="str">
            <v/>
          </cell>
          <cell r="FC4" t="str">
            <v/>
          </cell>
          <cell r="FD4" t="str">
            <v xml:space="preserve">SUDAH  BAIK TAPI PERLU DITINGKATKAN dalam </v>
          </cell>
          <cell r="FE4" t="str">
            <v/>
          </cell>
          <cell r="FF4" t="str">
            <v xml:space="preserve">CUKUP BAIK TETAPI BELUM MENCAPAI KETUNTASAN BELAJAR dalam </v>
          </cell>
          <cell r="FG4" t="str">
            <v/>
          </cell>
          <cell r="FH4" t="str">
            <v/>
          </cell>
          <cell r="FI4" t="str">
            <v/>
          </cell>
          <cell r="FJ4" t="str">
            <v/>
          </cell>
          <cell r="FK4" t="str">
            <v/>
          </cell>
          <cell r="FL4" t="str">
            <v/>
          </cell>
          <cell r="FM4" t="str">
            <v/>
          </cell>
          <cell r="FN4" t="str">
            <v/>
          </cell>
          <cell r="FO4" t="str">
            <v/>
          </cell>
          <cell r="FP4" t="str">
            <v/>
          </cell>
          <cell r="FQ4" t="str">
            <v/>
          </cell>
          <cell r="FR4" t="str">
            <v/>
          </cell>
          <cell r="FS4" t="str">
            <v/>
          </cell>
          <cell r="FT4" t="str">
            <v/>
          </cell>
          <cell r="FU4" t="str">
            <v/>
          </cell>
          <cell r="FV4" t="str">
            <v/>
          </cell>
          <cell r="FW4" t="str">
            <v/>
          </cell>
          <cell r="FX4" t="str">
            <v/>
          </cell>
          <cell r="FY4" t="str">
            <v/>
          </cell>
          <cell r="FZ4" t="str">
            <v/>
          </cell>
          <cell r="GA4" t="str">
            <v/>
          </cell>
          <cell r="GB4" t="str">
            <v/>
          </cell>
          <cell r="GC4" t="str">
            <v/>
          </cell>
          <cell r="GD4" t="str">
            <v/>
          </cell>
          <cell r="GE4" t="str">
            <v/>
          </cell>
          <cell r="GF4" t="str">
            <v/>
          </cell>
          <cell r="GG4" t="str">
            <v/>
          </cell>
          <cell r="GH4" t="str">
            <v/>
          </cell>
          <cell r="GI4" t="str">
            <v/>
          </cell>
          <cell r="GJ4" t="str">
            <v/>
          </cell>
          <cell r="GK4" t="str">
            <v/>
          </cell>
          <cell r="GL4" t="str">
            <v/>
          </cell>
          <cell r="GM4" t="str">
            <v/>
          </cell>
          <cell r="GN4" t="str">
            <v/>
          </cell>
          <cell r="GO4" t="str">
            <v/>
          </cell>
          <cell r="GP4" t="str">
            <v/>
          </cell>
          <cell r="GQ4" t="str">
            <v/>
          </cell>
          <cell r="GR4" t="str">
            <v/>
          </cell>
          <cell r="GS4" t="str">
            <v/>
          </cell>
          <cell r="GT4" t="str">
            <v/>
          </cell>
          <cell r="GU4" t="str">
            <v/>
          </cell>
          <cell r="GV4" t="str">
            <v/>
          </cell>
          <cell r="GW4" t="str">
            <v/>
          </cell>
          <cell r="GX4" t="str">
            <v/>
          </cell>
          <cell r="GY4" t="str">
            <v/>
          </cell>
          <cell r="GZ4" t="str">
            <v/>
          </cell>
          <cell r="HA4" t="str">
            <v/>
          </cell>
          <cell r="HB4" t="str">
            <v/>
          </cell>
          <cell r="HC4" t="str">
            <v/>
          </cell>
          <cell r="HD4" t="str">
            <v/>
          </cell>
          <cell r="HE4" t="str">
            <v/>
          </cell>
          <cell r="HF4" t="str">
            <v/>
          </cell>
          <cell r="HG4" t="str">
            <v/>
          </cell>
          <cell r="HH4" t="str">
            <v/>
          </cell>
          <cell r="HI4" t="str">
            <v/>
          </cell>
          <cell r="HJ4" t="str">
            <v/>
          </cell>
          <cell r="HK4" t="str">
            <v/>
          </cell>
          <cell r="HL4" t="str">
            <v/>
          </cell>
          <cell r="HM4" t="str">
            <v/>
          </cell>
          <cell r="HN4" t="str">
            <v/>
          </cell>
          <cell r="HO4" t="str">
            <v/>
          </cell>
          <cell r="HP4" t="str">
            <v/>
          </cell>
          <cell r="HQ4" t="str">
            <v/>
          </cell>
          <cell r="HR4" t="str">
            <v/>
          </cell>
          <cell r="HS4" t="str">
            <v/>
          </cell>
          <cell r="HT4" t="str">
            <v/>
          </cell>
          <cell r="HU4" t="str">
            <v/>
          </cell>
          <cell r="HV4" t="str">
            <v/>
          </cell>
          <cell r="HW4" t="str">
            <v/>
          </cell>
          <cell r="HX4" t="str">
            <v/>
          </cell>
          <cell r="HY4" t="str">
            <v/>
          </cell>
          <cell r="HZ4" t="str">
            <v/>
          </cell>
          <cell r="IA4" t="str">
            <v/>
          </cell>
          <cell r="IB4" t="str">
            <v/>
          </cell>
          <cell r="IC4" t="str">
            <v/>
          </cell>
          <cell r="ID4" t="str">
            <v/>
          </cell>
          <cell r="IE4" t="str">
            <v/>
          </cell>
          <cell r="IF4" t="str">
            <v/>
          </cell>
          <cell r="IG4" t="str">
            <v/>
          </cell>
          <cell r="IH4" t="str">
            <v/>
          </cell>
          <cell r="II4" t="str">
            <v/>
          </cell>
          <cell r="IJ4" t="str">
            <v/>
          </cell>
          <cell r="IK4" t="str">
            <v/>
          </cell>
          <cell r="IL4" t="str">
            <v/>
          </cell>
          <cell r="IM4" t="str">
            <v/>
          </cell>
          <cell r="IN4" t="str">
            <v/>
          </cell>
          <cell r="IO4" t="str">
            <v/>
          </cell>
          <cell r="IP4" t="str">
            <v/>
          </cell>
          <cell r="IQ4" t="str">
            <v/>
          </cell>
          <cell r="IR4" t="str">
            <v/>
          </cell>
          <cell r="IS4" t="str">
            <v/>
          </cell>
          <cell r="IT4" t="str">
            <v/>
          </cell>
          <cell r="IU4" t="str">
            <v/>
          </cell>
          <cell r="IV4" t="str">
            <v/>
          </cell>
          <cell r="IW4" t="str">
            <v/>
          </cell>
          <cell r="IX4" t="str">
            <v/>
          </cell>
          <cell r="IY4" t="str">
            <v/>
          </cell>
          <cell r="IZ4" t="str">
            <v/>
          </cell>
          <cell r="JA4" t="str">
            <v/>
          </cell>
          <cell r="JB4" t="str">
            <v/>
          </cell>
          <cell r="JC4" t="str">
            <v/>
          </cell>
          <cell r="JD4" t="str">
            <v/>
          </cell>
          <cell r="JE4" t="str">
            <v/>
          </cell>
          <cell r="JF4" t="str">
            <v/>
          </cell>
          <cell r="JG4" t="str">
            <v/>
          </cell>
          <cell r="JH4" t="str">
            <v/>
          </cell>
          <cell r="JI4" t="str">
            <v/>
          </cell>
          <cell r="JJ4" t="str">
            <v/>
          </cell>
          <cell r="JK4" t="str">
            <v/>
          </cell>
          <cell r="JL4" t="str">
            <v/>
          </cell>
          <cell r="JM4" t="str">
            <v/>
          </cell>
          <cell r="JN4" t="str">
            <v/>
          </cell>
          <cell r="JO4" t="str">
            <v/>
          </cell>
          <cell r="JP4" t="str">
            <v/>
          </cell>
          <cell r="JQ4" t="str">
            <v/>
          </cell>
          <cell r="JR4" t="str">
            <v/>
          </cell>
          <cell r="JS4" t="str">
            <v/>
          </cell>
          <cell r="JT4" t="str">
            <v/>
          </cell>
          <cell r="JU4" t="str">
            <v/>
          </cell>
          <cell r="JV4" t="str">
            <v/>
          </cell>
          <cell r="JW4" t="str">
            <v/>
          </cell>
          <cell r="JX4" t="str">
            <v/>
          </cell>
          <cell r="JY4" t="str">
            <v/>
          </cell>
          <cell r="JZ4" t="str">
            <v/>
          </cell>
          <cell r="KA4" t="str">
            <v/>
          </cell>
          <cell r="KB4" t="str">
            <v/>
          </cell>
          <cell r="KC4" t="str">
            <v/>
          </cell>
          <cell r="KD4" t="str">
            <v/>
          </cell>
          <cell r="KE4" t="str">
            <v/>
          </cell>
          <cell r="KF4" t="str">
            <v/>
          </cell>
          <cell r="KG4" t="str">
            <v/>
          </cell>
          <cell r="KH4" t="str">
            <v/>
          </cell>
          <cell r="KI4" t="str">
            <v/>
          </cell>
          <cell r="KJ4" t="str">
            <v/>
          </cell>
          <cell r="KK4" t="str">
            <v/>
          </cell>
          <cell r="KL4" t="str">
            <v/>
          </cell>
          <cell r="KM4" t="str">
            <v/>
          </cell>
          <cell r="KN4" t="str">
            <v/>
          </cell>
          <cell r="KO4" t="str">
            <v/>
          </cell>
          <cell r="KP4" t="str">
            <v/>
          </cell>
          <cell r="KQ4" t="str">
            <v/>
          </cell>
          <cell r="KR4" t="str">
            <v/>
          </cell>
          <cell r="KS4" t="str">
            <v/>
          </cell>
          <cell r="KT4" t="str">
            <v/>
          </cell>
          <cell r="KU4" t="str">
            <v/>
          </cell>
          <cell r="KV4" t="str">
            <v/>
          </cell>
          <cell r="KW4" t="str">
            <v/>
          </cell>
          <cell r="KX4" t="str">
            <v/>
          </cell>
          <cell r="KY4" t="str">
            <v/>
          </cell>
          <cell r="KZ4" t="str">
            <v/>
          </cell>
          <cell r="LA4" t="str">
            <v/>
          </cell>
          <cell r="LB4" t="str">
            <v/>
          </cell>
          <cell r="LC4" t="str">
            <v/>
          </cell>
          <cell r="LD4" t="str">
            <v/>
          </cell>
          <cell r="LE4" t="str">
            <v/>
          </cell>
          <cell r="LF4" t="str">
            <v/>
          </cell>
          <cell r="LG4" t="str">
            <v/>
          </cell>
          <cell r="LH4" t="str">
            <v/>
          </cell>
          <cell r="LI4" t="str">
            <v/>
          </cell>
          <cell r="LJ4" t="str">
            <v/>
          </cell>
          <cell r="LK4" t="str">
            <v/>
          </cell>
          <cell r="LL4" t="str">
            <v/>
          </cell>
          <cell r="LM4" t="str">
            <v/>
          </cell>
          <cell r="LN4" t="str">
            <v/>
          </cell>
          <cell r="LO4" t="str">
            <v/>
          </cell>
          <cell r="LP4" t="str">
            <v/>
          </cell>
          <cell r="LQ4" t="str">
            <v/>
          </cell>
          <cell r="LR4" t="str">
            <v/>
          </cell>
          <cell r="LS4" t="str">
            <v/>
          </cell>
          <cell r="LT4" t="str">
            <v/>
          </cell>
          <cell r="LU4" t="str">
            <v/>
          </cell>
          <cell r="LV4" t="str">
            <v/>
          </cell>
          <cell r="LW4" t="str">
            <v/>
          </cell>
          <cell r="LX4" t="str">
            <v/>
          </cell>
          <cell r="LY4" t="str">
            <v/>
          </cell>
          <cell r="LZ4" t="str">
            <v/>
          </cell>
          <cell r="MA4" t="str">
            <v/>
          </cell>
          <cell r="MB4" t="str">
            <v/>
          </cell>
          <cell r="MC4" t="str">
            <v/>
          </cell>
          <cell r="MD4" t="str">
            <v/>
          </cell>
          <cell r="ME4" t="str">
            <v/>
          </cell>
          <cell r="MF4" t="str">
            <v/>
          </cell>
          <cell r="MG4" t="str">
            <v/>
          </cell>
          <cell r="MH4" t="str">
            <v/>
          </cell>
          <cell r="MI4" t="str">
            <v/>
          </cell>
          <cell r="MJ4" t="str">
            <v/>
          </cell>
          <cell r="MK4" t="str">
            <v/>
          </cell>
          <cell r="ML4" t="str">
            <v/>
          </cell>
          <cell r="MM4" t="str">
            <v/>
          </cell>
          <cell r="MN4" t="str">
            <v/>
          </cell>
          <cell r="MO4" t="str">
            <v/>
          </cell>
          <cell r="MP4" t="str">
            <v/>
          </cell>
          <cell r="MQ4" t="str">
            <v/>
          </cell>
          <cell r="MR4" t="str">
            <v/>
          </cell>
          <cell r="MS4" t="str">
            <v/>
          </cell>
          <cell r="MT4" t="str">
            <v/>
          </cell>
          <cell r="MU4" t="str">
            <v/>
          </cell>
          <cell r="MV4" t="str">
            <v/>
          </cell>
          <cell r="MW4" t="str">
            <v/>
          </cell>
          <cell r="MX4" t="str">
            <v/>
          </cell>
          <cell r="MY4" t="str">
            <v/>
          </cell>
          <cell r="MZ4" t="str">
            <v/>
          </cell>
          <cell r="NA4" t="str">
            <v/>
          </cell>
          <cell r="NB4" t="str">
            <v/>
          </cell>
          <cell r="NC4" t="str">
            <v/>
          </cell>
          <cell r="ND4" t="str">
            <v/>
          </cell>
          <cell r="NE4" t="str">
            <v/>
          </cell>
          <cell r="NF4" t="str">
            <v/>
          </cell>
          <cell r="NG4" t="str">
            <v/>
          </cell>
          <cell r="NH4" t="str">
            <v/>
          </cell>
          <cell r="NI4" t="str">
            <v/>
          </cell>
          <cell r="NJ4" t="str">
            <v/>
          </cell>
          <cell r="NK4" t="str">
            <v/>
          </cell>
          <cell r="NL4" t="str">
            <v/>
          </cell>
          <cell r="NM4" t="str">
            <v/>
          </cell>
          <cell r="NN4" t="str">
            <v/>
          </cell>
          <cell r="NO4" t="str">
            <v/>
          </cell>
          <cell r="NP4" t="str">
            <v/>
          </cell>
          <cell r="NQ4" t="str">
            <v/>
          </cell>
          <cell r="NR4" t="str">
            <v/>
          </cell>
          <cell r="NS4" t="str">
            <v/>
          </cell>
          <cell r="NT4" t="str">
            <v/>
          </cell>
          <cell r="NU4" t="str">
            <v/>
          </cell>
        </row>
        <row r="5">
          <cell r="A5">
            <v>2</v>
          </cell>
          <cell r="B5" t="str">
            <v>ASTRI ERLYANI</v>
          </cell>
          <cell r="C5" t="str">
            <v>P</v>
          </cell>
          <cell r="E5">
            <v>6750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  <cell r="CA5" t="str">
            <v/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 t="str">
            <v/>
          </cell>
          <cell r="CI5" t="str">
            <v/>
          </cell>
          <cell r="CJ5" t="str">
            <v/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 t="str">
            <v/>
          </cell>
          <cell r="CQ5" t="str">
            <v/>
          </cell>
          <cell r="CR5" t="str">
            <v/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 t="str">
            <v/>
          </cell>
          <cell r="CY5" t="str">
            <v/>
          </cell>
          <cell r="CZ5" t="str">
            <v/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 t="str">
            <v/>
          </cell>
          <cell r="DG5" t="str">
            <v/>
          </cell>
          <cell r="DH5" t="str">
            <v/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 t="str">
            <v/>
          </cell>
          <cell r="DO5" t="str">
            <v/>
          </cell>
          <cell r="DP5" t="str">
            <v/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 t="str">
            <v/>
          </cell>
          <cell r="DW5" t="str">
            <v/>
          </cell>
          <cell r="DX5" t="str">
            <v/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 t="str">
            <v/>
          </cell>
          <cell r="EE5" t="str">
            <v/>
          </cell>
          <cell r="EF5" t="str">
            <v/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 t="str">
            <v/>
          </cell>
          <cell r="EM5" t="str">
            <v/>
          </cell>
          <cell r="EN5" t="str">
            <v/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 t="str">
            <v/>
          </cell>
          <cell r="EU5" t="str">
            <v/>
          </cell>
          <cell r="EV5" t="str">
            <v/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 t="str">
            <v/>
          </cell>
          <cell r="FC5" t="str">
            <v/>
          </cell>
          <cell r="FD5" t="str">
            <v/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 t="str">
            <v/>
          </cell>
          <cell r="FK5" t="str">
            <v/>
          </cell>
          <cell r="FL5" t="str">
            <v/>
          </cell>
          <cell r="FM5" t="str">
            <v/>
          </cell>
          <cell r="FN5" t="str">
            <v/>
          </cell>
          <cell r="FO5" t="str">
            <v/>
          </cell>
          <cell r="FP5" t="str">
            <v/>
          </cell>
          <cell r="FQ5" t="str">
            <v/>
          </cell>
          <cell r="FR5" t="str">
            <v/>
          </cell>
          <cell r="FS5" t="str">
            <v/>
          </cell>
          <cell r="FT5" t="str">
            <v/>
          </cell>
          <cell r="FU5" t="str">
            <v/>
          </cell>
          <cell r="FV5" t="str">
            <v/>
          </cell>
          <cell r="FW5" t="str">
            <v/>
          </cell>
          <cell r="FX5" t="str">
            <v/>
          </cell>
          <cell r="FY5" t="str">
            <v/>
          </cell>
          <cell r="FZ5" t="str">
            <v/>
          </cell>
          <cell r="GA5" t="str">
            <v/>
          </cell>
          <cell r="GB5" t="str">
            <v/>
          </cell>
          <cell r="GC5" t="str">
            <v/>
          </cell>
          <cell r="GD5" t="str">
            <v/>
          </cell>
          <cell r="GE5" t="str">
            <v/>
          </cell>
          <cell r="GF5" t="str">
            <v/>
          </cell>
          <cell r="GG5" t="str">
            <v/>
          </cell>
          <cell r="GH5" t="str">
            <v/>
          </cell>
          <cell r="GI5" t="str">
            <v/>
          </cell>
          <cell r="GJ5" t="str">
            <v/>
          </cell>
          <cell r="GK5" t="str">
            <v/>
          </cell>
          <cell r="GL5" t="str">
            <v/>
          </cell>
          <cell r="GM5" t="str">
            <v/>
          </cell>
          <cell r="GN5" t="str">
            <v/>
          </cell>
          <cell r="GO5" t="str">
            <v/>
          </cell>
          <cell r="GP5" t="str">
            <v/>
          </cell>
          <cell r="GQ5" t="str">
            <v/>
          </cell>
          <cell r="GR5" t="str">
            <v/>
          </cell>
          <cell r="GS5" t="str">
            <v/>
          </cell>
          <cell r="GT5" t="str">
            <v/>
          </cell>
          <cell r="GU5" t="str">
            <v/>
          </cell>
          <cell r="GV5" t="str">
            <v/>
          </cell>
          <cell r="GW5" t="str">
            <v/>
          </cell>
          <cell r="GX5" t="str">
            <v/>
          </cell>
          <cell r="GY5" t="str">
            <v/>
          </cell>
          <cell r="GZ5" t="str">
            <v/>
          </cell>
          <cell r="HA5" t="str">
            <v/>
          </cell>
          <cell r="HB5" t="str">
            <v/>
          </cell>
          <cell r="HC5" t="str">
            <v/>
          </cell>
          <cell r="HD5" t="str">
            <v/>
          </cell>
          <cell r="HE5" t="str">
            <v/>
          </cell>
          <cell r="HF5" t="str">
            <v/>
          </cell>
          <cell r="HG5" t="str">
            <v/>
          </cell>
          <cell r="HH5" t="str">
            <v/>
          </cell>
          <cell r="HI5" t="str">
            <v/>
          </cell>
          <cell r="HJ5" t="str">
            <v/>
          </cell>
          <cell r="HK5" t="str">
            <v/>
          </cell>
          <cell r="HL5" t="str">
            <v/>
          </cell>
          <cell r="HM5" t="str">
            <v/>
          </cell>
          <cell r="HN5" t="str">
            <v/>
          </cell>
          <cell r="HO5" t="str">
            <v/>
          </cell>
          <cell r="HP5" t="str">
            <v/>
          </cell>
          <cell r="HQ5" t="str">
            <v/>
          </cell>
          <cell r="HR5" t="str">
            <v/>
          </cell>
          <cell r="HS5" t="str">
            <v/>
          </cell>
          <cell r="HT5" t="str">
            <v/>
          </cell>
          <cell r="HU5" t="str">
            <v/>
          </cell>
          <cell r="HV5" t="str">
            <v/>
          </cell>
          <cell r="HW5" t="str">
            <v/>
          </cell>
          <cell r="HX5" t="str">
            <v/>
          </cell>
          <cell r="HY5" t="str">
            <v/>
          </cell>
          <cell r="HZ5" t="str">
            <v/>
          </cell>
          <cell r="IA5" t="str">
            <v/>
          </cell>
          <cell r="IB5" t="str">
            <v/>
          </cell>
          <cell r="IC5" t="str">
            <v/>
          </cell>
          <cell r="ID5" t="str">
            <v/>
          </cell>
          <cell r="IE5" t="str">
            <v/>
          </cell>
          <cell r="IF5" t="str">
            <v/>
          </cell>
          <cell r="IG5" t="str">
            <v/>
          </cell>
          <cell r="IH5" t="str">
            <v/>
          </cell>
          <cell r="II5" t="str">
            <v/>
          </cell>
          <cell r="IJ5" t="str">
            <v/>
          </cell>
          <cell r="IK5" t="str">
            <v/>
          </cell>
          <cell r="IL5" t="str">
            <v/>
          </cell>
          <cell r="IM5" t="str">
            <v/>
          </cell>
          <cell r="IN5" t="str">
            <v/>
          </cell>
          <cell r="IO5" t="str">
            <v/>
          </cell>
          <cell r="IP5" t="str">
            <v/>
          </cell>
          <cell r="IQ5" t="str">
            <v/>
          </cell>
          <cell r="IR5" t="str">
            <v/>
          </cell>
          <cell r="IS5" t="str">
            <v/>
          </cell>
          <cell r="IT5" t="str">
            <v/>
          </cell>
          <cell r="IU5" t="str">
            <v/>
          </cell>
          <cell r="IV5" t="str">
            <v/>
          </cell>
          <cell r="IW5" t="str">
            <v/>
          </cell>
          <cell r="IX5" t="str">
            <v/>
          </cell>
          <cell r="IY5" t="str">
            <v/>
          </cell>
          <cell r="IZ5" t="str">
            <v/>
          </cell>
          <cell r="JA5" t="str">
            <v/>
          </cell>
          <cell r="JB5" t="str">
            <v/>
          </cell>
          <cell r="JC5" t="str">
            <v/>
          </cell>
          <cell r="JD5" t="str">
            <v/>
          </cell>
          <cell r="JE5" t="str">
            <v/>
          </cell>
          <cell r="JF5" t="str">
            <v/>
          </cell>
          <cell r="JG5" t="str">
            <v/>
          </cell>
          <cell r="JH5" t="str">
            <v/>
          </cell>
          <cell r="JI5" t="str">
            <v/>
          </cell>
          <cell r="JJ5" t="str">
            <v/>
          </cell>
          <cell r="JK5" t="str">
            <v/>
          </cell>
          <cell r="JL5" t="str">
            <v/>
          </cell>
          <cell r="JM5" t="str">
            <v/>
          </cell>
          <cell r="JN5" t="str">
            <v/>
          </cell>
          <cell r="JO5" t="str">
            <v/>
          </cell>
          <cell r="JP5" t="str">
            <v/>
          </cell>
          <cell r="JQ5" t="str">
            <v/>
          </cell>
          <cell r="JR5" t="str">
            <v/>
          </cell>
          <cell r="JS5" t="str">
            <v/>
          </cell>
          <cell r="JT5" t="str">
            <v/>
          </cell>
          <cell r="JU5" t="str">
            <v/>
          </cell>
          <cell r="JV5" t="str">
            <v/>
          </cell>
          <cell r="JW5" t="str">
            <v/>
          </cell>
          <cell r="JX5" t="str">
            <v/>
          </cell>
          <cell r="JY5" t="str">
            <v/>
          </cell>
          <cell r="JZ5" t="str">
            <v/>
          </cell>
          <cell r="KA5" t="str">
            <v/>
          </cell>
          <cell r="KB5" t="str">
            <v/>
          </cell>
          <cell r="KC5" t="str">
            <v/>
          </cell>
          <cell r="KD5" t="str">
            <v/>
          </cell>
          <cell r="KE5" t="str">
            <v/>
          </cell>
          <cell r="KF5" t="str">
            <v/>
          </cell>
          <cell r="KG5" t="str">
            <v/>
          </cell>
          <cell r="KH5" t="str">
            <v/>
          </cell>
          <cell r="KI5" t="str">
            <v/>
          </cell>
          <cell r="KJ5" t="str">
            <v/>
          </cell>
          <cell r="KK5" t="str">
            <v/>
          </cell>
          <cell r="KL5" t="str">
            <v/>
          </cell>
          <cell r="KM5" t="str">
            <v/>
          </cell>
          <cell r="KN5" t="str">
            <v/>
          </cell>
          <cell r="KO5" t="str">
            <v/>
          </cell>
          <cell r="KP5" t="str">
            <v/>
          </cell>
          <cell r="KQ5" t="str">
            <v/>
          </cell>
          <cell r="KR5" t="str">
            <v/>
          </cell>
          <cell r="KS5" t="str">
            <v/>
          </cell>
          <cell r="KT5" t="str">
            <v/>
          </cell>
          <cell r="KU5" t="str">
            <v/>
          </cell>
          <cell r="KV5" t="str">
            <v/>
          </cell>
          <cell r="KW5" t="str">
            <v/>
          </cell>
          <cell r="KX5" t="str">
            <v/>
          </cell>
          <cell r="KY5" t="str">
            <v/>
          </cell>
          <cell r="KZ5" t="str">
            <v/>
          </cell>
          <cell r="LA5" t="str">
            <v/>
          </cell>
          <cell r="LB5" t="str">
            <v/>
          </cell>
          <cell r="LC5" t="str">
            <v/>
          </cell>
          <cell r="LD5" t="str">
            <v/>
          </cell>
          <cell r="LE5" t="str">
            <v/>
          </cell>
          <cell r="LF5" t="str">
            <v/>
          </cell>
          <cell r="LG5" t="str">
            <v/>
          </cell>
          <cell r="LH5" t="str">
            <v/>
          </cell>
          <cell r="LI5" t="str">
            <v/>
          </cell>
          <cell r="LJ5" t="str">
            <v/>
          </cell>
          <cell r="LK5" t="str">
            <v/>
          </cell>
          <cell r="LL5" t="str">
            <v/>
          </cell>
          <cell r="LM5" t="str">
            <v/>
          </cell>
          <cell r="LN5" t="str">
            <v/>
          </cell>
          <cell r="LO5" t="str">
            <v/>
          </cell>
          <cell r="LP5" t="str">
            <v/>
          </cell>
          <cell r="LQ5" t="str">
            <v/>
          </cell>
          <cell r="LR5" t="str">
            <v/>
          </cell>
          <cell r="LS5" t="str">
            <v/>
          </cell>
          <cell r="LT5" t="str">
            <v/>
          </cell>
          <cell r="LU5" t="str">
            <v/>
          </cell>
          <cell r="LV5" t="str">
            <v/>
          </cell>
          <cell r="LW5" t="str">
            <v/>
          </cell>
          <cell r="LX5" t="str">
            <v/>
          </cell>
          <cell r="LY5" t="str">
            <v/>
          </cell>
          <cell r="LZ5" t="str">
            <v/>
          </cell>
          <cell r="MA5" t="str">
            <v/>
          </cell>
          <cell r="MB5" t="str">
            <v/>
          </cell>
          <cell r="MC5" t="str">
            <v/>
          </cell>
          <cell r="MD5" t="str">
            <v/>
          </cell>
          <cell r="ME5" t="str">
            <v/>
          </cell>
          <cell r="MF5" t="str">
            <v/>
          </cell>
          <cell r="MG5" t="str">
            <v/>
          </cell>
          <cell r="MH5" t="str">
            <v/>
          </cell>
          <cell r="MI5" t="str">
            <v/>
          </cell>
          <cell r="MJ5" t="str">
            <v/>
          </cell>
          <cell r="MK5" t="str">
            <v/>
          </cell>
          <cell r="ML5" t="str">
            <v/>
          </cell>
          <cell r="MM5" t="str">
            <v/>
          </cell>
          <cell r="MN5" t="str">
            <v/>
          </cell>
          <cell r="MO5" t="str">
            <v/>
          </cell>
          <cell r="MP5" t="str">
            <v/>
          </cell>
          <cell r="MQ5" t="str">
            <v/>
          </cell>
          <cell r="MR5" t="str">
            <v/>
          </cell>
          <cell r="MS5" t="str">
            <v/>
          </cell>
          <cell r="MT5" t="str">
            <v/>
          </cell>
          <cell r="MU5" t="str">
            <v/>
          </cell>
          <cell r="MV5" t="str">
            <v/>
          </cell>
          <cell r="MW5" t="str">
            <v/>
          </cell>
          <cell r="MX5" t="str">
            <v/>
          </cell>
          <cell r="MY5" t="str">
            <v/>
          </cell>
          <cell r="MZ5" t="str">
            <v/>
          </cell>
          <cell r="NA5" t="str">
            <v/>
          </cell>
          <cell r="NB5" t="str">
            <v/>
          </cell>
          <cell r="NC5" t="str">
            <v/>
          </cell>
          <cell r="ND5" t="str">
            <v/>
          </cell>
          <cell r="NE5" t="str">
            <v/>
          </cell>
          <cell r="NF5" t="str">
            <v/>
          </cell>
          <cell r="NG5" t="str">
            <v/>
          </cell>
          <cell r="NH5" t="str">
            <v/>
          </cell>
          <cell r="NI5" t="str">
            <v/>
          </cell>
          <cell r="NJ5" t="str">
            <v/>
          </cell>
          <cell r="NK5" t="str">
            <v/>
          </cell>
          <cell r="NL5" t="str">
            <v/>
          </cell>
          <cell r="NM5" t="str">
            <v/>
          </cell>
          <cell r="NN5" t="str">
            <v/>
          </cell>
          <cell r="NO5" t="str">
            <v/>
          </cell>
          <cell r="NP5" t="str">
            <v/>
          </cell>
          <cell r="NQ5" t="str">
            <v/>
          </cell>
          <cell r="NR5" t="str">
            <v/>
          </cell>
          <cell r="NS5" t="str">
            <v/>
          </cell>
          <cell r="NT5" t="str">
            <v/>
          </cell>
          <cell r="NU5" t="str">
            <v/>
          </cell>
        </row>
        <row r="6">
          <cell r="A6">
            <v>3</v>
          </cell>
          <cell r="B6" t="str">
            <v>AZMI  FAJRI</v>
          </cell>
          <cell r="C6" t="str">
            <v>P</v>
          </cell>
          <cell r="E6">
            <v>6516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I6" t="str">
            <v/>
          </cell>
          <cell r="CJ6" t="str">
            <v/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 t="str">
            <v/>
          </cell>
          <cell r="CQ6" t="str">
            <v/>
          </cell>
          <cell r="CR6" t="str">
            <v/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 t="str">
            <v/>
          </cell>
          <cell r="CY6" t="str">
            <v/>
          </cell>
          <cell r="CZ6" t="str">
            <v/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 t="str">
            <v/>
          </cell>
          <cell r="DG6" t="str">
            <v/>
          </cell>
          <cell r="DH6" t="str">
            <v/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 t="str">
            <v/>
          </cell>
          <cell r="DO6" t="str">
            <v/>
          </cell>
          <cell r="DP6" t="str">
            <v/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 t="str">
            <v/>
          </cell>
          <cell r="DW6" t="str">
            <v/>
          </cell>
          <cell r="DX6" t="str">
            <v/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 t="str">
            <v/>
          </cell>
          <cell r="EE6" t="str">
            <v/>
          </cell>
          <cell r="EF6" t="str">
            <v/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 t="str">
            <v/>
          </cell>
          <cell r="EM6" t="str">
            <v/>
          </cell>
          <cell r="EN6" t="str">
            <v/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 t="str">
            <v/>
          </cell>
          <cell r="EU6" t="str">
            <v/>
          </cell>
          <cell r="EV6" t="str">
            <v/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 t="str">
            <v/>
          </cell>
          <cell r="FC6" t="str">
            <v/>
          </cell>
          <cell r="FD6" t="str">
            <v/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 t="str">
            <v/>
          </cell>
          <cell r="FK6" t="str">
            <v/>
          </cell>
          <cell r="FL6" t="str">
            <v/>
          </cell>
          <cell r="FM6" t="str">
            <v/>
          </cell>
          <cell r="FN6" t="str">
            <v/>
          </cell>
          <cell r="FO6" t="str">
            <v/>
          </cell>
          <cell r="FP6" t="str">
            <v/>
          </cell>
          <cell r="FQ6" t="str">
            <v/>
          </cell>
          <cell r="FR6" t="str">
            <v/>
          </cell>
          <cell r="FS6" t="str">
            <v/>
          </cell>
          <cell r="FT6" t="str">
            <v/>
          </cell>
          <cell r="FU6" t="str">
            <v/>
          </cell>
          <cell r="FV6" t="str">
            <v/>
          </cell>
          <cell r="FW6" t="str">
            <v/>
          </cell>
          <cell r="FX6" t="str">
            <v/>
          </cell>
          <cell r="FY6" t="str">
            <v/>
          </cell>
          <cell r="FZ6" t="str">
            <v/>
          </cell>
          <cell r="GA6" t="str">
            <v/>
          </cell>
          <cell r="GB6" t="str">
            <v/>
          </cell>
          <cell r="GC6" t="str">
            <v/>
          </cell>
          <cell r="GD6" t="str">
            <v/>
          </cell>
          <cell r="GE6" t="str">
            <v/>
          </cell>
          <cell r="GF6" t="str">
            <v/>
          </cell>
          <cell r="GG6" t="str">
            <v/>
          </cell>
          <cell r="GH6" t="str">
            <v/>
          </cell>
          <cell r="GI6" t="str">
            <v/>
          </cell>
          <cell r="GJ6" t="str">
            <v/>
          </cell>
          <cell r="GK6" t="str">
            <v/>
          </cell>
          <cell r="GL6" t="str">
            <v/>
          </cell>
          <cell r="GM6" t="str">
            <v/>
          </cell>
          <cell r="GN6" t="str">
            <v/>
          </cell>
          <cell r="GO6" t="str">
            <v/>
          </cell>
          <cell r="GP6" t="str">
            <v/>
          </cell>
          <cell r="GQ6" t="str">
            <v/>
          </cell>
          <cell r="GR6" t="str">
            <v/>
          </cell>
          <cell r="GS6" t="str">
            <v/>
          </cell>
          <cell r="GT6" t="str">
            <v/>
          </cell>
          <cell r="GU6" t="str">
            <v/>
          </cell>
          <cell r="GV6" t="str">
            <v/>
          </cell>
          <cell r="GW6" t="str">
            <v/>
          </cell>
          <cell r="GX6" t="str">
            <v/>
          </cell>
          <cell r="GY6" t="str">
            <v/>
          </cell>
          <cell r="GZ6" t="str">
            <v/>
          </cell>
          <cell r="HA6" t="str">
            <v/>
          </cell>
          <cell r="HB6" t="str">
            <v/>
          </cell>
          <cell r="HC6" t="str">
            <v/>
          </cell>
          <cell r="HD6" t="str">
            <v/>
          </cell>
          <cell r="HE6" t="str">
            <v/>
          </cell>
          <cell r="HF6" t="str">
            <v/>
          </cell>
          <cell r="HG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L6" t="str">
            <v/>
          </cell>
          <cell r="HM6" t="str">
            <v/>
          </cell>
          <cell r="HN6" t="str">
            <v/>
          </cell>
          <cell r="HO6" t="str">
            <v/>
          </cell>
          <cell r="HP6" t="str">
            <v/>
          </cell>
          <cell r="HQ6" t="str">
            <v/>
          </cell>
          <cell r="HR6" t="str">
            <v/>
          </cell>
          <cell r="HS6" t="str">
            <v/>
          </cell>
          <cell r="HT6" t="str">
            <v/>
          </cell>
          <cell r="HU6" t="str">
            <v/>
          </cell>
          <cell r="HV6" t="str">
            <v/>
          </cell>
          <cell r="HW6" t="str">
            <v/>
          </cell>
          <cell r="HX6" t="str">
            <v/>
          </cell>
          <cell r="HY6" t="str">
            <v/>
          </cell>
          <cell r="HZ6" t="str">
            <v/>
          </cell>
          <cell r="IA6" t="str">
            <v/>
          </cell>
          <cell r="IB6" t="str">
            <v/>
          </cell>
          <cell r="IC6" t="str">
            <v/>
          </cell>
          <cell r="ID6" t="str">
            <v/>
          </cell>
          <cell r="IE6" t="str">
            <v/>
          </cell>
          <cell r="IF6" t="str">
            <v/>
          </cell>
          <cell r="IG6" t="str">
            <v/>
          </cell>
          <cell r="IH6" t="str">
            <v/>
          </cell>
          <cell r="II6" t="str">
            <v/>
          </cell>
          <cell r="IJ6" t="str">
            <v/>
          </cell>
          <cell r="IK6" t="str">
            <v/>
          </cell>
          <cell r="IL6" t="str">
            <v/>
          </cell>
          <cell r="IM6" t="str">
            <v/>
          </cell>
          <cell r="IN6" t="str">
            <v/>
          </cell>
          <cell r="IO6" t="str">
            <v/>
          </cell>
          <cell r="IP6" t="str">
            <v/>
          </cell>
          <cell r="IQ6" t="str">
            <v/>
          </cell>
          <cell r="IR6" t="str">
            <v/>
          </cell>
          <cell r="IS6" t="str">
            <v/>
          </cell>
          <cell r="IT6" t="str">
            <v/>
          </cell>
          <cell r="IU6" t="str">
            <v/>
          </cell>
          <cell r="IV6" t="str">
            <v/>
          </cell>
          <cell r="IW6" t="str">
            <v/>
          </cell>
          <cell r="IX6" t="str">
            <v/>
          </cell>
          <cell r="IY6" t="str">
            <v/>
          </cell>
          <cell r="IZ6" t="str">
            <v/>
          </cell>
          <cell r="JA6" t="str">
            <v/>
          </cell>
          <cell r="JB6" t="str">
            <v/>
          </cell>
          <cell r="JC6" t="str">
            <v/>
          </cell>
          <cell r="JD6" t="str">
            <v/>
          </cell>
          <cell r="JE6" t="str">
            <v/>
          </cell>
          <cell r="JF6" t="str">
            <v/>
          </cell>
          <cell r="JG6" t="str">
            <v/>
          </cell>
          <cell r="JH6" t="str">
            <v/>
          </cell>
          <cell r="JI6" t="str">
            <v/>
          </cell>
          <cell r="JJ6" t="str">
            <v/>
          </cell>
          <cell r="JK6" t="str">
            <v/>
          </cell>
          <cell r="JL6" t="str">
            <v/>
          </cell>
          <cell r="JM6" t="str">
            <v/>
          </cell>
          <cell r="JN6" t="str">
            <v/>
          </cell>
          <cell r="JO6" t="str">
            <v/>
          </cell>
          <cell r="JP6" t="str">
            <v/>
          </cell>
          <cell r="JQ6" t="str">
            <v/>
          </cell>
          <cell r="JR6" t="str">
            <v/>
          </cell>
          <cell r="JS6" t="str">
            <v/>
          </cell>
          <cell r="JT6" t="str">
            <v/>
          </cell>
          <cell r="JU6" t="str">
            <v/>
          </cell>
          <cell r="JV6" t="str">
            <v/>
          </cell>
          <cell r="JW6" t="str">
            <v/>
          </cell>
          <cell r="JX6" t="str">
            <v/>
          </cell>
          <cell r="JY6" t="str">
            <v/>
          </cell>
          <cell r="JZ6" t="str">
            <v/>
          </cell>
          <cell r="KA6" t="str">
            <v/>
          </cell>
          <cell r="KB6" t="str">
            <v/>
          </cell>
          <cell r="KC6" t="str">
            <v/>
          </cell>
          <cell r="KD6" t="str">
            <v/>
          </cell>
          <cell r="KE6" t="str">
            <v/>
          </cell>
          <cell r="KF6" t="str">
            <v/>
          </cell>
          <cell r="KG6" t="str">
            <v/>
          </cell>
          <cell r="KH6" t="str">
            <v/>
          </cell>
          <cell r="KI6" t="str">
            <v/>
          </cell>
          <cell r="KJ6" t="str">
            <v/>
          </cell>
          <cell r="KK6" t="str">
            <v/>
          </cell>
          <cell r="KL6" t="str">
            <v/>
          </cell>
          <cell r="KM6" t="str">
            <v/>
          </cell>
          <cell r="KN6" t="str">
            <v/>
          </cell>
          <cell r="KO6" t="str">
            <v/>
          </cell>
          <cell r="KP6" t="str">
            <v/>
          </cell>
          <cell r="KQ6" t="str">
            <v/>
          </cell>
          <cell r="KR6" t="str">
            <v/>
          </cell>
          <cell r="KS6" t="str">
            <v/>
          </cell>
          <cell r="KT6" t="str">
            <v/>
          </cell>
          <cell r="KU6" t="str">
            <v/>
          </cell>
          <cell r="KV6" t="str">
            <v/>
          </cell>
          <cell r="KW6" t="str">
            <v/>
          </cell>
          <cell r="KX6" t="str">
            <v/>
          </cell>
          <cell r="KY6" t="str">
            <v/>
          </cell>
          <cell r="KZ6" t="str">
            <v/>
          </cell>
          <cell r="LA6" t="str">
            <v/>
          </cell>
          <cell r="LB6" t="str">
            <v/>
          </cell>
          <cell r="LC6" t="str">
            <v/>
          </cell>
          <cell r="LD6" t="str">
            <v/>
          </cell>
          <cell r="LE6" t="str">
            <v/>
          </cell>
          <cell r="LF6" t="str">
            <v/>
          </cell>
          <cell r="LG6" t="str">
            <v/>
          </cell>
          <cell r="LH6" t="str">
            <v/>
          </cell>
          <cell r="LI6" t="str">
            <v/>
          </cell>
          <cell r="LJ6" t="str">
            <v/>
          </cell>
          <cell r="LK6" t="str">
            <v/>
          </cell>
          <cell r="LL6" t="str">
            <v/>
          </cell>
          <cell r="LM6" t="str">
            <v/>
          </cell>
          <cell r="LN6" t="str">
            <v/>
          </cell>
          <cell r="LO6" t="str">
            <v/>
          </cell>
          <cell r="LP6" t="str">
            <v/>
          </cell>
          <cell r="LQ6" t="str">
            <v/>
          </cell>
          <cell r="LR6" t="str">
            <v/>
          </cell>
          <cell r="LS6" t="str">
            <v/>
          </cell>
          <cell r="LT6" t="str">
            <v/>
          </cell>
          <cell r="LU6" t="str">
            <v/>
          </cell>
          <cell r="LV6" t="str">
            <v/>
          </cell>
          <cell r="LW6" t="str">
            <v/>
          </cell>
          <cell r="LX6" t="str">
            <v/>
          </cell>
          <cell r="LY6" t="str">
            <v/>
          </cell>
          <cell r="LZ6" t="str">
            <v/>
          </cell>
          <cell r="MA6" t="str">
            <v/>
          </cell>
          <cell r="MB6" t="str">
            <v/>
          </cell>
          <cell r="MC6" t="str">
            <v/>
          </cell>
          <cell r="MD6" t="str">
            <v/>
          </cell>
          <cell r="ME6" t="str">
            <v/>
          </cell>
          <cell r="MF6" t="str">
            <v/>
          </cell>
          <cell r="MG6" t="str">
            <v/>
          </cell>
          <cell r="MH6" t="str">
            <v/>
          </cell>
          <cell r="MI6" t="str">
            <v/>
          </cell>
          <cell r="MJ6" t="str">
            <v/>
          </cell>
          <cell r="MK6" t="str">
            <v/>
          </cell>
          <cell r="ML6" t="str">
            <v/>
          </cell>
          <cell r="MM6" t="str">
            <v/>
          </cell>
          <cell r="MN6" t="str">
            <v/>
          </cell>
          <cell r="MO6" t="str">
            <v/>
          </cell>
          <cell r="MP6" t="str">
            <v/>
          </cell>
          <cell r="MQ6" t="str">
            <v/>
          </cell>
          <cell r="MR6" t="str">
            <v/>
          </cell>
          <cell r="MS6" t="str">
            <v/>
          </cell>
          <cell r="MT6" t="str">
            <v/>
          </cell>
          <cell r="MU6" t="str">
            <v/>
          </cell>
          <cell r="MV6" t="str">
            <v/>
          </cell>
          <cell r="MW6" t="str">
            <v/>
          </cell>
          <cell r="MX6" t="str">
            <v/>
          </cell>
          <cell r="MY6" t="str">
            <v/>
          </cell>
          <cell r="MZ6" t="str">
            <v/>
          </cell>
          <cell r="NA6" t="str">
            <v/>
          </cell>
          <cell r="NB6" t="str">
            <v/>
          </cell>
          <cell r="NC6" t="str">
            <v/>
          </cell>
          <cell r="ND6" t="str">
            <v/>
          </cell>
          <cell r="NE6" t="str">
            <v/>
          </cell>
          <cell r="NF6" t="str">
            <v/>
          </cell>
          <cell r="NG6" t="str">
            <v/>
          </cell>
          <cell r="NH6" t="str">
            <v/>
          </cell>
          <cell r="NI6" t="str">
            <v/>
          </cell>
          <cell r="NJ6" t="str">
            <v/>
          </cell>
          <cell r="NK6" t="str">
            <v/>
          </cell>
          <cell r="NL6" t="str">
            <v/>
          </cell>
          <cell r="NM6" t="str">
            <v/>
          </cell>
          <cell r="NN6" t="str">
            <v/>
          </cell>
          <cell r="NO6" t="str">
            <v/>
          </cell>
          <cell r="NP6" t="str">
            <v/>
          </cell>
          <cell r="NQ6" t="str">
            <v/>
          </cell>
          <cell r="NR6" t="str">
            <v/>
          </cell>
          <cell r="NS6" t="str">
            <v/>
          </cell>
          <cell r="NT6" t="str">
            <v/>
          </cell>
          <cell r="NU6" t="str">
            <v/>
          </cell>
        </row>
        <row r="7">
          <cell r="A7">
            <v>4</v>
          </cell>
          <cell r="B7" t="str">
            <v>BAIQ ADINDA SALWA APRIANI</v>
          </cell>
          <cell r="C7" t="str">
            <v>P</v>
          </cell>
          <cell r="E7">
            <v>6751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A7" t="str">
            <v/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 t="str">
            <v/>
          </cell>
          <cell r="CQ7" t="str">
            <v/>
          </cell>
          <cell r="CR7" t="str">
            <v/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 t="str">
            <v/>
          </cell>
          <cell r="CY7" t="str">
            <v/>
          </cell>
          <cell r="CZ7" t="str">
            <v/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 t="str">
            <v/>
          </cell>
          <cell r="DG7" t="str">
            <v/>
          </cell>
          <cell r="DH7" t="str">
            <v/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 t="str">
            <v/>
          </cell>
          <cell r="DO7" t="str">
            <v/>
          </cell>
          <cell r="DP7" t="str">
            <v/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 t="str">
            <v/>
          </cell>
          <cell r="DW7" t="str">
            <v/>
          </cell>
          <cell r="DX7" t="str">
            <v/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 t="str">
            <v/>
          </cell>
          <cell r="EE7" t="str">
            <v/>
          </cell>
          <cell r="EF7" t="str">
            <v/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 t="str">
            <v/>
          </cell>
          <cell r="EM7" t="str">
            <v/>
          </cell>
          <cell r="EN7" t="str">
            <v/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 t="str">
            <v/>
          </cell>
          <cell r="EU7" t="str">
            <v/>
          </cell>
          <cell r="EV7" t="str">
            <v/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 t="str">
            <v/>
          </cell>
          <cell r="FC7" t="str">
            <v/>
          </cell>
          <cell r="FD7" t="str">
            <v/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 t="str">
            <v/>
          </cell>
          <cell r="FK7" t="str">
            <v/>
          </cell>
          <cell r="FL7" t="str">
            <v/>
          </cell>
          <cell r="FM7" t="str">
            <v/>
          </cell>
          <cell r="FN7" t="str">
            <v/>
          </cell>
          <cell r="FO7" t="str">
            <v/>
          </cell>
          <cell r="FP7" t="str">
            <v/>
          </cell>
          <cell r="FQ7" t="str">
            <v/>
          </cell>
          <cell r="FR7" t="str">
            <v/>
          </cell>
          <cell r="FS7" t="str">
            <v/>
          </cell>
          <cell r="FT7" t="str">
            <v/>
          </cell>
          <cell r="FU7" t="str">
            <v/>
          </cell>
          <cell r="FV7" t="str">
            <v/>
          </cell>
          <cell r="FW7" t="str">
            <v/>
          </cell>
          <cell r="FX7" t="str">
            <v/>
          </cell>
          <cell r="FY7" t="str">
            <v/>
          </cell>
          <cell r="FZ7" t="str">
            <v/>
          </cell>
          <cell r="GA7" t="str">
            <v/>
          </cell>
          <cell r="GB7" t="str">
            <v/>
          </cell>
          <cell r="GC7" t="str">
            <v/>
          </cell>
          <cell r="GD7" t="str">
            <v/>
          </cell>
          <cell r="GE7" t="str">
            <v/>
          </cell>
          <cell r="GF7" t="str">
            <v/>
          </cell>
          <cell r="GG7" t="str">
            <v/>
          </cell>
          <cell r="GH7" t="str">
            <v/>
          </cell>
          <cell r="GI7" t="str">
            <v/>
          </cell>
          <cell r="GJ7" t="str">
            <v/>
          </cell>
          <cell r="GK7" t="str">
            <v/>
          </cell>
          <cell r="GL7" t="str">
            <v/>
          </cell>
          <cell r="GM7" t="str">
            <v/>
          </cell>
          <cell r="GN7" t="str">
            <v/>
          </cell>
          <cell r="GO7" t="str">
            <v/>
          </cell>
          <cell r="GP7" t="str">
            <v/>
          </cell>
          <cell r="GQ7" t="str">
            <v/>
          </cell>
          <cell r="GR7" t="str">
            <v/>
          </cell>
          <cell r="GS7" t="str">
            <v/>
          </cell>
          <cell r="GT7" t="str">
            <v/>
          </cell>
          <cell r="GU7" t="str">
            <v/>
          </cell>
          <cell r="GV7" t="str">
            <v/>
          </cell>
          <cell r="GW7" t="str">
            <v/>
          </cell>
          <cell r="GX7" t="str">
            <v/>
          </cell>
          <cell r="GY7" t="str">
            <v/>
          </cell>
          <cell r="GZ7" t="str">
            <v/>
          </cell>
          <cell r="HA7" t="str">
            <v/>
          </cell>
          <cell r="HB7" t="str">
            <v/>
          </cell>
          <cell r="HC7" t="str">
            <v/>
          </cell>
          <cell r="HD7" t="str">
            <v/>
          </cell>
          <cell r="HE7" t="str">
            <v/>
          </cell>
          <cell r="HF7" t="str">
            <v/>
          </cell>
          <cell r="HG7" t="str">
            <v/>
          </cell>
          <cell r="HH7" t="str">
            <v/>
          </cell>
          <cell r="HI7" t="str">
            <v/>
          </cell>
          <cell r="HJ7" t="str">
            <v/>
          </cell>
          <cell r="HK7" t="str">
            <v/>
          </cell>
          <cell r="HL7" t="str">
            <v/>
          </cell>
          <cell r="HM7" t="str">
            <v/>
          </cell>
          <cell r="HN7" t="str">
            <v/>
          </cell>
          <cell r="HO7" t="str">
            <v/>
          </cell>
          <cell r="HP7" t="str">
            <v/>
          </cell>
          <cell r="HQ7" t="str">
            <v/>
          </cell>
          <cell r="HR7" t="str">
            <v/>
          </cell>
          <cell r="HS7" t="str">
            <v/>
          </cell>
          <cell r="HT7" t="str">
            <v/>
          </cell>
          <cell r="HU7" t="str">
            <v/>
          </cell>
          <cell r="HV7" t="str">
            <v/>
          </cell>
          <cell r="HW7" t="str">
            <v/>
          </cell>
          <cell r="HX7" t="str">
            <v/>
          </cell>
          <cell r="HY7" t="str">
            <v/>
          </cell>
          <cell r="HZ7" t="str">
            <v/>
          </cell>
          <cell r="IA7" t="str">
            <v/>
          </cell>
          <cell r="IB7" t="str">
            <v/>
          </cell>
          <cell r="IC7" t="str">
            <v/>
          </cell>
          <cell r="ID7" t="str">
            <v/>
          </cell>
          <cell r="IE7" t="str">
            <v/>
          </cell>
          <cell r="IF7" t="str">
            <v/>
          </cell>
          <cell r="IG7" t="str">
            <v/>
          </cell>
          <cell r="IH7" t="str">
            <v/>
          </cell>
          <cell r="II7" t="str">
            <v/>
          </cell>
          <cell r="IJ7" t="str">
            <v/>
          </cell>
          <cell r="IK7" t="str">
            <v/>
          </cell>
          <cell r="IL7" t="str">
            <v/>
          </cell>
          <cell r="IM7" t="str">
            <v/>
          </cell>
          <cell r="IN7" t="str">
            <v/>
          </cell>
          <cell r="IO7" t="str">
            <v/>
          </cell>
          <cell r="IP7" t="str">
            <v/>
          </cell>
          <cell r="IQ7" t="str">
            <v/>
          </cell>
          <cell r="IR7" t="str">
            <v/>
          </cell>
          <cell r="IS7" t="str">
            <v/>
          </cell>
          <cell r="IT7" t="str">
            <v/>
          </cell>
          <cell r="IU7" t="str">
            <v/>
          </cell>
          <cell r="IV7" t="str">
            <v/>
          </cell>
          <cell r="IW7" t="str">
            <v/>
          </cell>
          <cell r="IX7" t="str">
            <v/>
          </cell>
          <cell r="IY7" t="str">
            <v/>
          </cell>
          <cell r="IZ7" t="str">
            <v/>
          </cell>
          <cell r="JA7" t="str">
            <v/>
          </cell>
          <cell r="JB7" t="str">
            <v/>
          </cell>
          <cell r="JC7" t="str">
            <v/>
          </cell>
          <cell r="JD7" t="str">
            <v/>
          </cell>
          <cell r="JE7" t="str">
            <v/>
          </cell>
          <cell r="JF7" t="str">
            <v/>
          </cell>
          <cell r="JG7" t="str">
            <v/>
          </cell>
          <cell r="JH7" t="str">
            <v/>
          </cell>
          <cell r="JI7" t="str">
            <v/>
          </cell>
          <cell r="JJ7" t="str">
            <v/>
          </cell>
          <cell r="JK7" t="str">
            <v/>
          </cell>
          <cell r="JL7" t="str">
            <v/>
          </cell>
          <cell r="JM7" t="str">
            <v/>
          </cell>
          <cell r="JN7" t="str">
            <v/>
          </cell>
          <cell r="JO7" t="str">
            <v/>
          </cell>
          <cell r="JP7" t="str">
            <v/>
          </cell>
          <cell r="JQ7" t="str">
            <v/>
          </cell>
          <cell r="JR7" t="str">
            <v/>
          </cell>
          <cell r="JS7" t="str">
            <v/>
          </cell>
          <cell r="JT7" t="str">
            <v/>
          </cell>
          <cell r="JU7" t="str">
            <v/>
          </cell>
          <cell r="JV7" t="str">
            <v/>
          </cell>
          <cell r="JW7" t="str">
            <v/>
          </cell>
          <cell r="JX7" t="str">
            <v/>
          </cell>
          <cell r="JY7" t="str">
            <v/>
          </cell>
          <cell r="JZ7" t="str">
            <v/>
          </cell>
          <cell r="KA7" t="str">
            <v/>
          </cell>
          <cell r="KB7" t="str">
            <v/>
          </cell>
          <cell r="KC7" t="str">
            <v/>
          </cell>
          <cell r="KD7" t="str">
            <v/>
          </cell>
          <cell r="KE7" t="str">
            <v/>
          </cell>
          <cell r="KF7" t="str">
            <v/>
          </cell>
          <cell r="KG7" t="str">
            <v/>
          </cell>
          <cell r="KH7" t="str">
            <v/>
          </cell>
          <cell r="KI7" t="str">
            <v/>
          </cell>
          <cell r="KJ7" t="str">
            <v/>
          </cell>
          <cell r="KK7" t="str">
            <v/>
          </cell>
          <cell r="KL7" t="str">
            <v/>
          </cell>
          <cell r="KM7" t="str">
            <v/>
          </cell>
          <cell r="KN7" t="str">
            <v/>
          </cell>
          <cell r="KO7" t="str">
            <v/>
          </cell>
          <cell r="KP7" t="str">
            <v/>
          </cell>
          <cell r="KQ7" t="str">
            <v/>
          </cell>
          <cell r="KR7" t="str">
            <v/>
          </cell>
          <cell r="KS7" t="str">
            <v/>
          </cell>
          <cell r="KT7" t="str">
            <v/>
          </cell>
          <cell r="KU7" t="str">
            <v/>
          </cell>
          <cell r="KV7" t="str">
            <v/>
          </cell>
          <cell r="KW7" t="str">
            <v/>
          </cell>
          <cell r="KX7" t="str">
            <v/>
          </cell>
          <cell r="KY7" t="str">
            <v/>
          </cell>
          <cell r="KZ7" t="str">
            <v/>
          </cell>
          <cell r="LA7" t="str">
            <v/>
          </cell>
          <cell r="LB7" t="str">
            <v/>
          </cell>
          <cell r="LC7" t="str">
            <v/>
          </cell>
          <cell r="LD7" t="str">
            <v/>
          </cell>
          <cell r="LE7" t="str">
            <v/>
          </cell>
          <cell r="LF7" t="str">
            <v/>
          </cell>
          <cell r="LG7" t="str">
            <v/>
          </cell>
          <cell r="LH7" t="str">
            <v/>
          </cell>
          <cell r="LI7" t="str">
            <v/>
          </cell>
          <cell r="LJ7" t="str">
            <v/>
          </cell>
          <cell r="LK7" t="str">
            <v/>
          </cell>
          <cell r="LL7" t="str">
            <v/>
          </cell>
          <cell r="LM7" t="str">
            <v/>
          </cell>
          <cell r="LN7" t="str">
            <v/>
          </cell>
          <cell r="LO7" t="str">
            <v/>
          </cell>
          <cell r="LP7" t="str">
            <v/>
          </cell>
          <cell r="LQ7" t="str">
            <v/>
          </cell>
          <cell r="LR7" t="str">
            <v/>
          </cell>
          <cell r="LS7" t="str">
            <v/>
          </cell>
          <cell r="LT7" t="str">
            <v/>
          </cell>
          <cell r="LU7" t="str">
            <v/>
          </cell>
          <cell r="LV7" t="str">
            <v/>
          </cell>
          <cell r="LW7" t="str">
            <v/>
          </cell>
          <cell r="LX7" t="str">
            <v/>
          </cell>
          <cell r="LY7" t="str">
            <v/>
          </cell>
          <cell r="LZ7" t="str">
            <v/>
          </cell>
          <cell r="MA7" t="str">
            <v/>
          </cell>
          <cell r="MB7" t="str">
            <v/>
          </cell>
          <cell r="MC7" t="str">
            <v/>
          </cell>
          <cell r="MD7" t="str">
            <v/>
          </cell>
          <cell r="ME7" t="str">
            <v/>
          </cell>
          <cell r="MF7" t="str">
            <v/>
          </cell>
          <cell r="MG7" t="str">
            <v/>
          </cell>
          <cell r="MH7" t="str">
            <v/>
          </cell>
          <cell r="MI7" t="str">
            <v/>
          </cell>
          <cell r="MJ7" t="str">
            <v/>
          </cell>
          <cell r="MK7" t="str">
            <v/>
          </cell>
          <cell r="ML7" t="str">
            <v/>
          </cell>
          <cell r="MM7" t="str">
            <v/>
          </cell>
          <cell r="MN7" t="str">
            <v/>
          </cell>
          <cell r="MO7" t="str">
            <v/>
          </cell>
          <cell r="MP7" t="str">
            <v/>
          </cell>
          <cell r="MQ7" t="str">
            <v/>
          </cell>
          <cell r="MR7" t="str">
            <v/>
          </cell>
          <cell r="MS7" t="str">
            <v/>
          </cell>
          <cell r="MT7" t="str">
            <v/>
          </cell>
          <cell r="MU7" t="str">
            <v/>
          </cell>
          <cell r="MV7" t="str">
            <v/>
          </cell>
          <cell r="MW7" t="str">
            <v/>
          </cell>
          <cell r="MX7" t="str">
            <v/>
          </cell>
          <cell r="MY7" t="str">
            <v/>
          </cell>
          <cell r="MZ7" t="str">
            <v/>
          </cell>
          <cell r="NA7" t="str">
            <v/>
          </cell>
          <cell r="NB7" t="str">
            <v/>
          </cell>
          <cell r="NC7" t="str">
            <v/>
          </cell>
          <cell r="ND7" t="str">
            <v/>
          </cell>
          <cell r="NE7" t="str">
            <v/>
          </cell>
          <cell r="NF7" t="str">
            <v/>
          </cell>
          <cell r="NG7" t="str">
            <v/>
          </cell>
          <cell r="NH7" t="str">
            <v/>
          </cell>
          <cell r="NI7" t="str">
            <v/>
          </cell>
          <cell r="NJ7" t="str">
            <v/>
          </cell>
          <cell r="NK7" t="str">
            <v/>
          </cell>
          <cell r="NL7" t="str">
            <v/>
          </cell>
          <cell r="NM7" t="str">
            <v/>
          </cell>
          <cell r="NN7" t="str">
            <v/>
          </cell>
          <cell r="NO7" t="str">
            <v/>
          </cell>
          <cell r="NP7" t="str">
            <v/>
          </cell>
          <cell r="NQ7" t="str">
            <v/>
          </cell>
          <cell r="NR7" t="str">
            <v/>
          </cell>
          <cell r="NS7" t="str">
            <v/>
          </cell>
          <cell r="NT7" t="str">
            <v/>
          </cell>
          <cell r="NU7" t="str">
            <v/>
          </cell>
        </row>
        <row r="8">
          <cell r="A8">
            <v>5</v>
          </cell>
          <cell r="B8" t="str">
            <v>BAIQ ALFIANA SARA</v>
          </cell>
          <cell r="C8" t="str">
            <v>P</v>
          </cell>
          <cell r="E8">
            <v>6752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/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 t="str">
            <v/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/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 t="str">
            <v/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 t="str">
            <v/>
          </cell>
          <cell r="DX8" t="str">
            <v/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 t="str">
            <v/>
          </cell>
          <cell r="EF8" t="str">
            <v/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 t="str">
            <v/>
          </cell>
          <cell r="EN8" t="str">
            <v/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 t="str">
            <v/>
          </cell>
          <cell r="EV8" t="str">
            <v/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 t="str">
            <v/>
          </cell>
          <cell r="FD8" t="str">
            <v/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 t="str">
            <v/>
          </cell>
          <cell r="FL8" t="str">
            <v/>
          </cell>
          <cell r="FM8" t="str">
            <v/>
          </cell>
          <cell r="FN8" t="str">
            <v/>
          </cell>
          <cell r="FO8" t="str">
            <v/>
          </cell>
          <cell r="FP8" t="str">
            <v/>
          </cell>
          <cell r="FQ8" t="str">
            <v/>
          </cell>
          <cell r="FR8" t="str">
            <v/>
          </cell>
          <cell r="FS8" t="str">
            <v/>
          </cell>
          <cell r="FT8" t="str">
            <v/>
          </cell>
          <cell r="FU8" t="str">
            <v/>
          </cell>
          <cell r="FV8" t="str">
            <v/>
          </cell>
          <cell r="FW8" t="str">
            <v/>
          </cell>
          <cell r="FX8" t="str">
            <v/>
          </cell>
          <cell r="FY8" t="str">
            <v/>
          </cell>
          <cell r="FZ8" t="str">
            <v/>
          </cell>
          <cell r="GA8" t="str">
            <v/>
          </cell>
          <cell r="GB8" t="str">
            <v/>
          </cell>
          <cell r="GC8" t="str">
            <v/>
          </cell>
          <cell r="GD8" t="str">
            <v/>
          </cell>
          <cell r="GE8" t="str">
            <v/>
          </cell>
          <cell r="GF8" t="str">
            <v/>
          </cell>
          <cell r="GG8" t="str">
            <v/>
          </cell>
          <cell r="GH8" t="str">
            <v/>
          </cell>
          <cell r="GI8" t="str">
            <v/>
          </cell>
          <cell r="GJ8" t="str">
            <v/>
          </cell>
          <cell r="GK8" t="str">
            <v/>
          </cell>
          <cell r="GL8" t="str">
            <v/>
          </cell>
          <cell r="GM8" t="str">
            <v/>
          </cell>
          <cell r="GN8" t="str">
            <v/>
          </cell>
          <cell r="GO8" t="str">
            <v/>
          </cell>
          <cell r="GP8" t="str">
            <v/>
          </cell>
          <cell r="GQ8" t="str">
            <v/>
          </cell>
          <cell r="GR8" t="str">
            <v/>
          </cell>
          <cell r="GS8" t="str">
            <v/>
          </cell>
          <cell r="GT8" t="str">
            <v/>
          </cell>
          <cell r="GU8" t="str">
            <v/>
          </cell>
          <cell r="GV8" t="str">
            <v/>
          </cell>
          <cell r="GW8" t="str">
            <v/>
          </cell>
          <cell r="GX8" t="str">
            <v/>
          </cell>
          <cell r="GY8" t="str">
            <v/>
          </cell>
          <cell r="GZ8" t="str">
            <v/>
          </cell>
          <cell r="HA8" t="str">
            <v/>
          </cell>
          <cell r="HB8" t="str">
            <v/>
          </cell>
          <cell r="HC8" t="str">
            <v/>
          </cell>
          <cell r="HD8" t="str">
            <v/>
          </cell>
          <cell r="HE8" t="str">
            <v/>
          </cell>
          <cell r="HF8" t="str">
            <v/>
          </cell>
          <cell r="HG8" t="str">
            <v/>
          </cell>
          <cell r="HH8" t="str">
            <v/>
          </cell>
          <cell r="HI8" t="str">
            <v/>
          </cell>
          <cell r="HJ8" t="str">
            <v/>
          </cell>
          <cell r="HK8" t="str">
            <v/>
          </cell>
          <cell r="HL8" t="str">
            <v/>
          </cell>
          <cell r="HM8" t="str">
            <v/>
          </cell>
          <cell r="HN8" t="str">
            <v/>
          </cell>
          <cell r="HO8" t="str">
            <v/>
          </cell>
          <cell r="HP8" t="str">
            <v/>
          </cell>
          <cell r="HQ8" t="str">
            <v/>
          </cell>
          <cell r="HR8" t="str">
            <v/>
          </cell>
          <cell r="HS8" t="str">
            <v/>
          </cell>
          <cell r="HT8" t="str">
            <v/>
          </cell>
          <cell r="HU8" t="str">
            <v/>
          </cell>
          <cell r="HV8" t="str">
            <v/>
          </cell>
          <cell r="HW8" t="str">
            <v/>
          </cell>
          <cell r="HX8" t="str">
            <v/>
          </cell>
          <cell r="HY8" t="str">
            <v/>
          </cell>
          <cell r="HZ8" t="str">
            <v/>
          </cell>
          <cell r="IA8" t="str">
            <v/>
          </cell>
          <cell r="IB8" t="str">
            <v/>
          </cell>
          <cell r="IC8" t="str">
            <v/>
          </cell>
          <cell r="ID8" t="str">
            <v/>
          </cell>
          <cell r="IE8" t="str">
            <v/>
          </cell>
          <cell r="IF8" t="str">
            <v/>
          </cell>
          <cell r="IG8" t="str">
            <v/>
          </cell>
          <cell r="IH8" t="str">
            <v/>
          </cell>
          <cell r="II8" t="str">
            <v/>
          </cell>
          <cell r="IJ8" t="str">
            <v/>
          </cell>
          <cell r="IK8" t="str">
            <v/>
          </cell>
          <cell r="IL8" t="str">
            <v/>
          </cell>
          <cell r="IM8" t="str">
            <v/>
          </cell>
          <cell r="IN8" t="str">
            <v/>
          </cell>
          <cell r="IO8" t="str">
            <v/>
          </cell>
          <cell r="IP8" t="str">
            <v/>
          </cell>
          <cell r="IQ8" t="str">
            <v/>
          </cell>
          <cell r="IR8" t="str">
            <v/>
          </cell>
          <cell r="IS8" t="str">
            <v/>
          </cell>
          <cell r="IT8" t="str">
            <v/>
          </cell>
          <cell r="IU8" t="str">
            <v/>
          </cell>
          <cell r="IV8" t="str">
            <v/>
          </cell>
          <cell r="IW8" t="str">
            <v/>
          </cell>
          <cell r="IX8" t="str">
            <v/>
          </cell>
          <cell r="IY8" t="str">
            <v/>
          </cell>
          <cell r="IZ8" t="str">
            <v/>
          </cell>
          <cell r="JA8" t="str">
            <v/>
          </cell>
          <cell r="JB8" t="str">
            <v/>
          </cell>
          <cell r="JC8" t="str">
            <v/>
          </cell>
          <cell r="JD8" t="str">
            <v/>
          </cell>
          <cell r="JE8" t="str">
            <v/>
          </cell>
          <cell r="JF8" t="str">
            <v/>
          </cell>
          <cell r="JG8" t="str">
            <v/>
          </cell>
          <cell r="JH8" t="str">
            <v/>
          </cell>
          <cell r="JI8" t="str">
            <v/>
          </cell>
          <cell r="JJ8" t="str">
            <v/>
          </cell>
          <cell r="JK8" t="str">
            <v/>
          </cell>
          <cell r="JL8" t="str">
            <v/>
          </cell>
          <cell r="JM8" t="str">
            <v/>
          </cell>
          <cell r="JN8" t="str">
            <v/>
          </cell>
          <cell r="JO8" t="str">
            <v/>
          </cell>
          <cell r="JP8" t="str">
            <v/>
          </cell>
          <cell r="JQ8" t="str">
            <v/>
          </cell>
          <cell r="JR8" t="str">
            <v/>
          </cell>
          <cell r="JS8" t="str">
            <v/>
          </cell>
          <cell r="JT8" t="str">
            <v/>
          </cell>
          <cell r="JU8" t="str">
            <v/>
          </cell>
          <cell r="JV8" t="str">
            <v/>
          </cell>
          <cell r="JW8" t="str">
            <v/>
          </cell>
          <cell r="JX8" t="str">
            <v/>
          </cell>
          <cell r="JY8" t="str">
            <v/>
          </cell>
          <cell r="JZ8" t="str">
            <v/>
          </cell>
          <cell r="KA8" t="str">
            <v/>
          </cell>
          <cell r="KB8" t="str">
            <v/>
          </cell>
          <cell r="KC8" t="str">
            <v/>
          </cell>
          <cell r="KD8" t="str">
            <v/>
          </cell>
          <cell r="KE8" t="str">
            <v/>
          </cell>
          <cell r="KF8" t="str">
            <v/>
          </cell>
          <cell r="KG8" t="str">
            <v/>
          </cell>
          <cell r="KH8" t="str">
            <v/>
          </cell>
          <cell r="KI8" t="str">
            <v/>
          </cell>
          <cell r="KJ8" t="str">
            <v/>
          </cell>
          <cell r="KK8" t="str">
            <v/>
          </cell>
          <cell r="KL8" t="str">
            <v/>
          </cell>
          <cell r="KM8" t="str">
            <v/>
          </cell>
          <cell r="KN8" t="str">
            <v/>
          </cell>
          <cell r="KO8" t="str">
            <v/>
          </cell>
          <cell r="KP8" t="str">
            <v/>
          </cell>
          <cell r="KQ8" t="str">
            <v/>
          </cell>
          <cell r="KR8" t="str">
            <v/>
          </cell>
          <cell r="KS8" t="str">
            <v/>
          </cell>
          <cell r="KT8" t="str">
            <v/>
          </cell>
          <cell r="KU8" t="str">
            <v/>
          </cell>
          <cell r="KV8" t="str">
            <v/>
          </cell>
          <cell r="KW8" t="str">
            <v/>
          </cell>
          <cell r="KX8" t="str">
            <v/>
          </cell>
          <cell r="KY8" t="str">
            <v/>
          </cell>
          <cell r="KZ8" t="str">
            <v/>
          </cell>
          <cell r="LA8" t="str">
            <v/>
          </cell>
          <cell r="LB8" t="str">
            <v/>
          </cell>
          <cell r="LC8" t="str">
            <v/>
          </cell>
          <cell r="LD8" t="str">
            <v/>
          </cell>
          <cell r="LE8" t="str">
            <v/>
          </cell>
          <cell r="LF8" t="str">
            <v/>
          </cell>
          <cell r="LG8" t="str">
            <v/>
          </cell>
          <cell r="LH8" t="str">
            <v/>
          </cell>
          <cell r="LI8" t="str">
            <v/>
          </cell>
          <cell r="LJ8" t="str">
            <v/>
          </cell>
          <cell r="LK8" t="str">
            <v/>
          </cell>
          <cell r="LL8" t="str">
            <v/>
          </cell>
          <cell r="LM8" t="str">
            <v/>
          </cell>
          <cell r="LN8" t="str">
            <v/>
          </cell>
          <cell r="LO8" t="str">
            <v/>
          </cell>
          <cell r="LP8" t="str">
            <v/>
          </cell>
          <cell r="LQ8" t="str">
            <v/>
          </cell>
          <cell r="LR8" t="str">
            <v/>
          </cell>
          <cell r="LS8" t="str">
            <v/>
          </cell>
          <cell r="LT8" t="str">
            <v/>
          </cell>
          <cell r="LU8" t="str">
            <v/>
          </cell>
          <cell r="LV8" t="str">
            <v/>
          </cell>
          <cell r="LW8" t="str">
            <v/>
          </cell>
          <cell r="LX8" t="str">
            <v/>
          </cell>
          <cell r="LY8" t="str">
            <v/>
          </cell>
          <cell r="LZ8" t="str">
            <v/>
          </cell>
          <cell r="MA8" t="str">
            <v/>
          </cell>
          <cell r="MB8" t="str">
            <v/>
          </cell>
          <cell r="MC8" t="str">
            <v/>
          </cell>
          <cell r="MD8" t="str">
            <v/>
          </cell>
          <cell r="ME8" t="str">
            <v/>
          </cell>
          <cell r="MF8" t="str">
            <v/>
          </cell>
          <cell r="MG8" t="str">
            <v/>
          </cell>
          <cell r="MH8" t="str">
            <v/>
          </cell>
          <cell r="MI8" t="str">
            <v/>
          </cell>
          <cell r="MJ8" t="str">
            <v/>
          </cell>
          <cell r="MK8" t="str">
            <v/>
          </cell>
          <cell r="ML8" t="str">
            <v/>
          </cell>
          <cell r="MM8" t="str">
            <v/>
          </cell>
          <cell r="MN8" t="str">
            <v/>
          </cell>
          <cell r="MO8" t="str">
            <v/>
          </cell>
          <cell r="MP8" t="str">
            <v/>
          </cell>
          <cell r="MQ8" t="str">
            <v/>
          </cell>
          <cell r="MR8" t="str">
            <v/>
          </cell>
          <cell r="MS8" t="str">
            <v/>
          </cell>
          <cell r="MT8" t="str">
            <v/>
          </cell>
          <cell r="MU8" t="str">
            <v/>
          </cell>
          <cell r="MV8" t="str">
            <v/>
          </cell>
          <cell r="MW8" t="str">
            <v/>
          </cell>
          <cell r="MX8" t="str">
            <v/>
          </cell>
          <cell r="MY8" t="str">
            <v/>
          </cell>
          <cell r="MZ8" t="str">
            <v/>
          </cell>
          <cell r="NA8" t="str">
            <v/>
          </cell>
          <cell r="NB8" t="str">
            <v/>
          </cell>
          <cell r="NC8" t="str">
            <v/>
          </cell>
          <cell r="ND8" t="str">
            <v/>
          </cell>
          <cell r="NE8" t="str">
            <v/>
          </cell>
          <cell r="NF8" t="str">
            <v/>
          </cell>
          <cell r="NG8" t="str">
            <v/>
          </cell>
          <cell r="NH8" t="str">
            <v/>
          </cell>
          <cell r="NI8" t="str">
            <v/>
          </cell>
          <cell r="NJ8" t="str">
            <v/>
          </cell>
          <cell r="NK8" t="str">
            <v/>
          </cell>
          <cell r="NL8" t="str">
            <v/>
          </cell>
          <cell r="NM8" t="str">
            <v/>
          </cell>
          <cell r="NN8" t="str">
            <v/>
          </cell>
          <cell r="NO8" t="str">
            <v/>
          </cell>
          <cell r="NP8" t="str">
            <v/>
          </cell>
          <cell r="NQ8" t="str">
            <v/>
          </cell>
          <cell r="NR8" t="str">
            <v/>
          </cell>
          <cell r="NS8" t="str">
            <v/>
          </cell>
          <cell r="NT8" t="str">
            <v/>
          </cell>
          <cell r="NU8" t="str">
            <v/>
          </cell>
        </row>
        <row r="9">
          <cell r="A9">
            <v>6</v>
          </cell>
          <cell r="B9" t="str">
            <v>BAYU GALNEDI RADEA VINKAN</v>
          </cell>
          <cell r="C9" t="str">
            <v>L</v>
          </cell>
          <cell r="E9">
            <v>6753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 t="str">
            <v/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 t="str">
            <v/>
          </cell>
          <cell r="CQ9" t="str">
            <v/>
          </cell>
          <cell r="CR9" t="str">
            <v/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 t="str">
            <v/>
          </cell>
          <cell r="CY9" t="str">
            <v/>
          </cell>
          <cell r="CZ9" t="str">
            <v/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 t="str">
            <v/>
          </cell>
          <cell r="DG9" t="str">
            <v/>
          </cell>
          <cell r="DH9" t="str">
            <v/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 t="str">
            <v/>
          </cell>
          <cell r="DW9" t="str">
            <v/>
          </cell>
          <cell r="DX9" t="str">
            <v/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 t="str">
            <v/>
          </cell>
          <cell r="EE9" t="str">
            <v/>
          </cell>
          <cell r="EF9" t="str">
            <v/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 t="str">
            <v/>
          </cell>
          <cell r="EM9" t="str">
            <v/>
          </cell>
          <cell r="EN9" t="str">
            <v/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 t="str">
            <v/>
          </cell>
          <cell r="EU9" t="str">
            <v/>
          </cell>
          <cell r="EV9" t="str">
            <v/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 t="str">
            <v/>
          </cell>
          <cell r="FC9" t="str">
            <v/>
          </cell>
          <cell r="FD9" t="str">
            <v/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 t="str">
            <v/>
          </cell>
          <cell r="FK9" t="str">
            <v/>
          </cell>
          <cell r="FL9" t="str">
            <v/>
          </cell>
          <cell r="FM9" t="str">
            <v/>
          </cell>
          <cell r="FN9" t="str">
            <v/>
          </cell>
          <cell r="FO9" t="str">
            <v/>
          </cell>
          <cell r="FP9" t="str">
            <v/>
          </cell>
          <cell r="FQ9" t="str">
            <v/>
          </cell>
          <cell r="FR9" t="str">
            <v/>
          </cell>
          <cell r="FS9" t="str">
            <v/>
          </cell>
          <cell r="FT9" t="str">
            <v/>
          </cell>
          <cell r="FU9" t="str">
            <v/>
          </cell>
          <cell r="FV9" t="str">
            <v/>
          </cell>
          <cell r="FW9" t="str">
            <v/>
          </cell>
          <cell r="FX9" t="str">
            <v/>
          </cell>
          <cell r="FY9" t="str">
            <v/>
          </cell>
          <cell r="FZ9" t="str">
            <v/>
          </cell>
          <cell r="GA9" t="str">
            <v/>
          </cell>
          <cell r="GB9" t="str">
            <v/>
          </cell>
          <cell r="GC9" t="str">
            <v/>
          </cell>
          <cell r="GD9" t="str">
            <v/>
          </cell>
          <cell r="GE9" t="str">
            <v/>
          </cell>
          <cell r="GF9" t="str">
            <v/>
          </cell>
          <cell r="GG9" t="str">
            <v/>
          </cell>
          <cell r="GH9" t="str">
            <v/>
          </cell>
          <cell r="GI9" t="str">
            <v/>
          </cell>
          <cell r="GJ9" t="str">
            <v/>
          </cell>
          <cell r="GK9" t="str">
            <v/>
          </cell>
          <cell r="GL9" t="str">
            <v/>
          </cell>
          <cell r="GM9" t="str">
            <v/>
          </cell>
          <cell r="GN9" t="str">
            <v/>
          </cell>
          <cell r="GO9" t="str">
            <v/>
          </cell>
          <cell r="GP9" t="str">
            <v/>
          </cell>
          <cell r="GQ9" t="str">
            <v/>
          </cell>
          <cell r="GR9" t="str">
            <v/>
          </cell>
          <cell r="GS9" t="str">
            <v/>
          </cell>
          <cell r="GT9" t="str">
            <v/>
          </cell>
          <cell r="GU9" t="str">
            <v/>
          </cell>
          <cell r="GV9" t="str">
            <v/>
          </cell>
          <cell r="GW9" t="str">
            <v/>
          </cell>
          <cell r="GX9" t="str">
            <v/>
          </cell>
          <cell r="GY9" t="str">
            <v/>
          </cell>
          <cell r="GZ9" t="str">
            <v/>
          </cell>
          <cell r="HA9" t="str">
            <v/>
          </cell>
          <cell r="HB9" t="str">
            <v/>
          </cell>
          <cell r="HC9" t="str">
            <v/>
          </cell>
          <cell r="HD9" t="str">
            <v/>
          </cell>
          <cell r="HE9" t="str">
            <v/>
          </cell>
          <cell r="HF9" t="str">
            <v/>
          </cell>
          <cell r="HG9" t="str">
            <v/>
          </cell>
          <cell r="HH9" t="str">
            <v/>
          </cell>
          <cell r="HI9" t="str">
            <v/>
          </cell>
          <cell r="HJ9" t="str">
            <v/>
          </cell>
          <cell r="HK9" t="str">
            <v/>
          </cell>
          <cell r="HL9" t="str">
            <v/>
          </cell>
          <cell r="HM9" t="str">
            <v/>
          </cell>
          <cell r="HN9" t="str">
            <v/>
          </cell>
          <cell r="HO9" t="str">
            <v/>
          </cell>
          <cell r="HP9" t="str">
            <v/>
          </cell>
          <cell r="HQ9" t="str">
            <v/>
          </cell>
          <cell r="HR9" t="str">
            <v/>
          </cell>
          <cell r="HS9" t="str">
            <v/>
          </cell>
          <cell r="HT9" t="str">
            <v/>
          </cell>
          <cell r="HU9" t="str">
            <v/>
          </cell>
          <cell r="HV9" t="str">
            <v/>
          </cell>
          <cell r="HW9" t="str">
            <v/>
          </cell>
          <cell r="HX9" t="str">
            <v/>
          </cell>
          <cell r="HY9" t="str">
            <v/>
          </cell>
          <cell r="HZ9" t="str">
            <v/>
          </cell>
          <cell r="IA9" t="str">
            <v/>
          </cell>
          <cell r="IB9" t="str">
            <v/>
          </cell>
          <cell r="IC9" t="str">
            <v/>
          </cell>
          <cell r="ID9" t="str">
            <v/>
          </cell>
          <cell r="IE9" t="str">
            <v/>
          </cell>
          <cell r="IF9" t="str">
            <v/>
          </cell>
          <cell r="IG9" t="str">
            <v/>
          </cell>
          <cell r="IH9" t="str">
            <v/>
          </cell>
          <cell r="II9" t="str">
            <v/>
          </cell>
          <cell r="IJ9" t="str">
            <v/>
          </cell>
          <cell r="IK9" t="str">
            <v/>
          </cell>
          <cell r="IL9" t="str">
            <v/>
          </cell>
          <cell r="IM9" t="str">
            <v/>
          </cell>
          <cell r="IN9" t="str">
            <v/>
          </cell>
          <cell r="IO9" t="str">
            <v/>
          </cell>
          <cell r="IP9" t="str">
            <v/>
          </cell>
          <cell r="IQ9" t="str">
            <v/>
          </cell>
          <cell r="IR9" t="str">
            <v/>
          </cell>
          <cell r="IS9" t="str">
            <v/>
          </cell>
          <cell r="IT9" t="str">
            <v/>
          </cell>
          <cell r="IU9" t="str">
            <v/>
          </cell>
          <cell r="IV9" t="str">
            <v/>
          </cell>
          <cell r="IW9" t="str">
            <v/>
          </cell>
          <cell r="IX9" t="str">
            <v/>
          </cell>
          <cell r="IY9" t="str">
            <v/>
          </cell>
          <cell r="IZ9" t="str">
            <v/>
          </cell>
          <cell r="JA9" t="str">
            <v/>
          </cell>
          <cell r="JB9" t="str">
            <v/>
          </cell>
          <cell r="JC9" t="str">
            <v/>
          </cell>
          <cell r="JD9" t="str">
            <v/>
          </cell>
          <cell r="JE9" t="str">
            <v/>
          </cell>
          <cell r="JF9" t="str">
            <v/>
          </cell>
          <cell r="JG9" t="str">
            <v/>
          </cell>
          <cell r="JH9" t="str">
            <v/>
          </cell>
          <cell r="JI9" t="str">
            <v/>
          </cell>
          <cell r="JJ9" t="str">
            <v/>
          </cell>
          <cell r="JK9" t="str">
            <v/>
          </cell>
          <cell r="JL9" t="str">
            <v/>
          </cell>
          <cell r="JM9" t="str">
            <v/>
          </cell>
          <cell r="JN9" t="str">
            <v/>
          </cell>
          <cell r="JO9" t="str">
            <v/>
          </cell>
          <cell r="JP9" t="str">
            <v/>
          </cell>
          <cell r="JQ9" t="str">
            <v/>
          </cell>
          <cell r="JR9" t="str">
            <v/>
          </cell>
          <cell r="JS9" t="str">
            <v/>
          </cell>
          <cell r="JT9" t="str">
            <v/>
          </cell>
          <cell r="JU9" t="str">
            <v/>
          </cell>
          <cell r="JV9" t="str">
            <v/>
          </cell>
          <cell r="JW9" t="str">
            <v/>
          </cell>
          <cell r="JX9" t="str">
            <v/>
          </cell>
          <cell r="JY9" t="str">
            <v/>
          </cell>
          <cell r="JZ9" t="str">
            <v/>
          </cell>
          <cell r="KA9" t="str">
            <v/>
          </cell>
          <cell r="KB9" t="str">
            <v/>
          </cell>
          <cell r="KC9" t="str">
            <v/>
          </cell>
          <cell r="KD9" t="str">
            <v/>
          </cell>
          <cell r="KE9" t="str">
            <v/>
          </cell>
          <cell r="KF9" t="str">
            <v/>
          </cell>
          <cell r="KG9" t="str">
            <v/>
          </cell>
          <cell r="KH9" t="str">
            <v/>
          </cell>
          <cell r="KI9" t="str">
            <v/>
          </cell>
          <cell r="KJ9" t="str">
            <v/>
          </cell>
          <cell r="KK9" t="str">
            <v/>
          </cell>
          <cell r="KL9" t="str">
            <v/>
          </cell>
          <cell r="KM9" t="str">
            <v/>
          </cell>
          <cell r="KN9" t="str">
            <v/>
          </cell>
          <cell r="KO9" t="str">
            <v/>
          </cell>
          <cell r="KP9" t="str">
            <v/>
          </cell>
          <cell r="KQ9" t="str">
            <v/>
          </cell>
          <cell r="KR9" t="str">
            <v/>
          </cell>
          <cell r="KS9" t="str">
            <v/>
          </cell>
          <cell r="KT9" t="str">
            <v/>
          </cell>
          <cell r="KU9" t="str">
            <v/>
          </cell>
          <cell r="KV9" t="str">
            <v/>
          </cell>
          <cell r="KW9" t="str">
            <v/>
          </cell>
          <cell r="KX9" t="str">
            <v/>
          </cell>
          <cell r="KY9" t="str">
            <v/>
          </cell>
          <cell r="KZ9" t="str">
            <v/>
          </cell>
          <cell r="LA9" t="str">
            <v/>
          </cell>
          <cell r="LB9" t="str">
            <v/>
          </cell>
          <cell r="LC9" t="str">
            <v/>
          </cell>
          <cell r="LD9" t="str">
            <v/>
          </cell>
          <cell r="LE9" t="str">
            <v/>
          </cell>
          <cell r="LF9" t="str">
            <v/>
          </cell>
          <cell r="LG9" t="str">
            <v/>
          </cell>
          <cell r="LH9" t="str">
            <v/>
          </cell>
          <cell r="LI9" t="str">
            <v/>
          </cell>
          <cell r="LJ9" t="str">
            <v/>
          </cell>
          <cell r="LK9" t="str">
            <v/>
          </cell>
          <cell r="LL9" t="str">
            <v/>
          </cell>
          <cell r="LM9" t="str">
            <v/>
          </cell>
          <cell r="LN9" t="str">
            <v/>
          </cell>
          <cell r="LO9" t="str">
            <v/>
          </cell>
          <cell r="LP9" t="str">
            <v/>
          </cell>
          <cell r="LQ9" t="str">
            <v/>
          </cell>
          <cell r="LR9" t="str">
            <v/>
          </cell>
          <cell r="LS9" t="str">
            <v/>
          </cell>
          <cell r="LT9" t="str">
            <v/>
          </cell>
          <cell r="LU9" t="str">
            <v/>
          </cell>
          <cell r="LV9" t="str">
            <v/>
          </cell>
          <cell r="LW9" t="str">
            <v/>
          </cell>
          <cell r="LX9" t="str">
            <v/>
          </cell>
          <cell r="LY9" t="str">
            <v/>
          </cell>
          <cell r="LZ9" t="str">
            <v/>
          </cell>
          <cell r="MA9" t="str">
            <v/>
          </cell>
          <cell r="MB9" t="str">
            <v/>
          </cell>
          <cell r="MC9" t="str">
            <v/>
          </cell>
          <cell r="MD9" t="str">
            <v/>
          </cell>
          <cell r="ME9" t="str">
            <v/>
          </cell>
          <cell r="MF9" t="str">
            <v/>
          </cell>
          <cell r="MG9" t="str">
            <v/>
          </cell>
          <cell r="MH9" t="str">
            <v/>
          </cell>
          <cell r="MI9" t="str">
            <v/>
          </cell>
          <cell r="MJ9" t="str">
            <v/>
          </cell>
          <cell r="MK9" t="str">
            <v/>
          </cell>
          <cell r="ML9" t="str">
            <v/>
          </cell>
          <cell r="MM9" t="str">
            <v/>
          </cell>
          <cell r="MN9" t="str">
            <v/>
          </cell>
          <cell r="MO9" t="str">
            <v/>
          </cell>
          <cell r="MP9" t="str">
            <v/>
          </cell>
          <cell r="MQ9" t="str">
            <v/>
          </cell>
          <cell r="MR9" t="str">
            <v/>
          </cell>
          <cell r="MS9" t="str">
            <v/>
          </cell>
          <cell r="MT9" t="str">
            <v/>
          </cell>
          <cell r="MU9" t="str">
            <v/>
          </cell>
          <cell r="MV9" t="str">
            <v/>
          </cell>
          <cell r="MW9" t="str">
            <v/>
          </cell>
          <cell r="MX9" t="str">
            <v/>
          </cell>
          <cell r="MY9" t="str">
            <v/>
          </cell>
          <cell r="MZ9" t="str">
            <v/>
          </cell>
          <cell r="NA9" t="str">
            <v/>
          </cell>
          <cell r="NB9" t="str">
            <v/>
          </cell>
          <cell r="NC9" t="str">
            <v/>
          </cell>
          <cell r="ND9" t="str">
            <v/>
          </cell>
          <cell r="NE9" t="str">
            <v/>
          </cell>
          <cell r="NF9" t="str">
            <v/>
          </cell>
          <cell r="NG9" t="str">
            <v/>
          </cell>
          <cell r="NH9" t="str">
            <v/>
          </cell>
          <cell r="NI9" t="str">
            <v/>
          </cell>
          <cell r="NJ9" t="str">
            <v/>
          </cell>
          <cell r="NK9" t="str">
            <v/>
          </cell>
          <cell r="NL9" t="str">
            <v/>
          </cell>
          <cell r="NM9" t="str">
            <v/>
          </cell>
          <cell r="NN9" t="str">
            <v/>
          </cell>
          <cell r="NO9" t="str">
            <v/>
          </cell>
          <cell r="NP9" t="str">
            <v/>
          </cell>
          <cell r="NQ9" t="str">
            <v/>
          </cell>
          <cell r="NR9" t="str">
            <v/>
          </cell>
          <cell r="NS9" t="str">
            <v/>
          </cell>
          <cell r="NT9" t="str">
            <v/>
          </cell>
          <cell r="NU9" t="str">
            <v/>
          </cell>
        </row>
        <row r="10">
          <cell r="A10">
            <v>7</v>
          </cell>
          <cell r="B10" t="str">
            <v>DIANA TURMINA HARTINI</v>
          </cell>
          <cell r="C10" t="str">
            <v>P</v>
          </cell>
          <cell r="E10">
            <v>6754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/>
          </cell>
          <cell r="CB10" t="str">
            <v/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 t="str">
            <v/>
          </cell>
          <cell r="CJ10" t="str">
            <v/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 t="str">
            <v/>
          </cell>
          <cell r="CR10" t="str">
            <v/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 t="str">
            <v/>
          </cell>
          <cell r="CZ10" t="str">
            <v/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 t="str">
            <v/>
          </cell>
          <cell r="DH10" t="str">
            <v/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 t="str">
            <v/>
          </cell>
          <cell r="DP10" t="str">
            <v/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 t="str">
            <v/>
          </cell>
          <cell r="DX10" t="str">
            <v/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 t="str">
            <v/>
          </cell>
          <cell r="EF10" t="str">
            <v/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 t="str">
            <v/>
          </cell>
          <cell r="EN10" t="str">
            <v/>
          </cell>
          <cell r="EO10" t="str">
            <v/>
          </cell>
          <cell r="EP10" t="str">
            <v/>
          </cell>
          <cell r="EQ10" t="str">
            <v/>
          </cell>
          <cell r="ER10" t="str">
            <v/>
          </cell>
          <cell r="ES10" t="str">
            <v/>
          </cell>
          <cell r="ET10" t="str">
            <v/>
          </cell>
          <cell r="EU10" t="str">
            <v/>
          </cell>
          <cell r="EV10" t="str">
            <v/>
          </cell>
          <cell r="EW10" t="str">
            <v/>
          </cell>
          <cell r="EX10" t="str">
            <v/>
          </cell>
          <cell r="EY10" t="str">
            <v/>
          </cell>
          <cell r="EZ10" t="str">
            <v/>
          </cell>
          <cell r="FA10" t="str">
            <v/>
          </cell>
          <cell r="FB10" t="str">
            <v/>
          </cell>
          <cell r="FC10" t="str">
            <v/>
          </cell>
          <cell r="FD10" t="str">
            <v/>
          </cell>
          <cell r="FE10" t="str">
            <v/>
          </cell>
          <cell r="FF10" t="str">
            <v/>
          </cell>
          <cell r="FG10" t="str">
            <v/>
          </cell>
          <cell r="FH10" t="str">
            <v/>
          </cell>
          <cell r="FI10" t="str">
            <v/>
          </cell>
          <cell r="FJ10" t="str">
            <v/>
          </cell>
          <cell r="FK10" t="str">
            <v/>
          </cell>
          <cell r="FL10" t="str">
            <v/>
          </cell>
          <cell r="FM10" t="str">
            <v/>
          </cell>
          <cell r="FN10" t="str">
            <v/>
          </cell>
          <cell r="FO10" t="str">
            <v/>
          </cell>
          <cell r="FP10" t="str">
            <v/>
          </cell>
          <cell r="FQ10" t="str">
            <v/>
          </cell>
          <cell r="FR10" t="str">
            <v/>
          </cell>
          <cell r="FS10" t="str">
            <v/>
          </cell>
          <cell r="FT10" t="str">
            <v/>
          </cell>
          <cell r="FU10" t="str">
            <v/>
          </cell>
          <cell r="FV10" t="str">
            <v/>
          </cell>
          <cell r="FW10" t="str">
            <v/>
          </cell>
          <cell r="FX10" t="str">
            <v/>
          </cell>
          <cell r="FY10" t="str">
            <v/>
          </cell>
          <cell r="FZ10" t="str">
            <v/>
          </cell>
          <cell r="GA10" t="str">
            <v/>
          </cell>
          <cell r="GB10" t="str">
            <v/>
          </cell>
          <cell r="GC10" t="str">
            <v/>
          </cell>
          <cell r="GD10" t="str">
            <v/>
          </cell>
          <cell r="GE10" t="str">
            <v/>
          </cell>
          <cell r="GF10" t="str">
            <v/>
          </cell>
          <cell r="GG10" t="str">
            <v/>
          </cell>
          <cell r="GH10" t="str">
            <v/>
          </cell>
          <cell r="GI10" t="str">
            <v/>
          </cell>
          <cell r="GJ10" t="str">
            <v/>
          </cell>
          <cell r="GK10" t="str">
            <v/>
          </cell>
          <cell r="GL10" t="str">
            <v/>
          </cell>
          <cell r="GM10" t="str">
            <v/>
          </cell>
          <cell r="GN10" t="str">
            <v/>
          </cell>
          <cell r="GO10" t="str">
            <v/>
          </cell>
          <cell r="GP10" t="str">
            <v/>
          </cell>
          <cell r="GQ10" t="str">
            <v/>
          </cell>
          <cell r="GR10" t="str">
            <v/>
          </cell>
          <cell r="GS10" t="str">
            <v/>
          </cell>
          <cell r="GT10" t="str">
            <v/>
          </cell>
          <cell r="GU10" t="str">
            <v/>
          </cell>
          <cell r="GV10" t="str">
            <v/>
          </cell>
          <cell r="GW10" t="str">
            <v/>
          </cell>
          <cell r="GX10" t="str">
            <v/>
          </cell>
          <cell r="GY10" t="str">
            <v/>
          </cell>
          <cell r="GZ10" t="str">
            <v/>
          </cell>
          <cell r="HA10" t="str">
            <v/>
          </cell>
          <cell r="HB10" t="str">
            <v/>
          </cell>
          <cell r="HC10" t="str">
            <v/>
          </cell>
          <cell r="HD10" t="str">
            <v/>
          </cell>
          <cell r="HE10" t="str">
            <v/>
          </cell>
          <cell r="HF10" t="str">
            <v/>
          </cell>
          <cell r="HG10" t="str">
            <v/>
          </cell>
          <cell r="HH10" t="str">
            <v/>
          </cell>
          <cell r="HI10" t="str">
            <v/>
          </cell>
          <cell r="HJ10" t="str">
            <v/>
          </cell>
          <cell r="HK10" t="str">
            <v/>
          </cell>
          <cell r="HL10" t="str">
            <v/>
          </cell>
          <cell r="HM10" t="str">
            <v/>
          </cell>
          <cell r="HN10" t="str">
            <v/>
          </cell>
          <cell r="HO10" t="str">
            <v/>
          </cell>
          <cell r="HP10" t="str">
            <v/>
          </cell>
          <cell r="HQ10" t="str">
            <v/>
          </cell>
          <cell r="HR10" t="str">
            <v/>
          </cell>
          <cell r="HS10" t="str">
            <v/>
          </cell>
          <cell r="HT10" t="str">
            <v/>
          </cell>
          <cell r="HU10" t="str">
            <v/>
          </cell>
          <cell r="HV10" t="str">
            <v/>
          </cell>
          <cell r="HW10" t="str">
            <v/>
          </cell>
          <cell r="HX10" t="str">
            <v/>
          </cell>
          <cell r="HY10" t="str">
            <v/>
          </cell>
          <cell r="HZ10" t="str">
            <v/>
          </cell>
          <cell r="IA10" t="str">
            <v/>
          </cell>
          <cell r="IB10" t="str">
            <v/>
          </cell>
          <cell r="IC10" t="str">
            <v/>
          </cell>
          <cell r="ID10" t="str">
            <v/>
          </cell>
          <cell r="IE10" t="str">
            <v/>
          </cell>
          <cell r="IF10" t="str">
            <v/>
          </cell>
          <cell r="IG10" t="str">
            <v/>
          </cell>
          <cell r="IH10" t="str">
            <v/>
          </cell>
          <cell r="II10" t="str">
            <v/>
          </cell>
          <cell r="IJ10" t="str">
            <v/>
          </cell>
          <cell r="IK10" t="str">
            <v/>
          </cell>
          <cell r="IL10" t="str">
            <v/>
          </cell>
          <cell r="IM10" t="str">
            <v/>
          </cell>
          <cell r="IN10" t="str">
            <v/>
          </cell>
          <cell r="IO10" t="str">
            <v/>
          </cell>
          <cell r="IP10" t="str">
            <v/>
          </cell>
          <cell r="IQ10" t="str">
            <v/>
          </cell>
          <cell r="IR10" t="str">
            <v/>
          </cell>
          <cell r="IS10" t="str">
            <v/>
          </cell>
          <cell r="IT10" t="str">
            <v/>
          </cell>
          <cell r="IU10" t="str">
            <v/>
          </cell>
          <cell r="IV10" t="str">
            <v/>
          </cell>
          <cell r="IW10" t="str">
            <v/>
          </cell>
          <cell r="IX10" t="str">
            <v/>
          </cell>
          <cell r="IY10" t="str">
            <v/>
          </cell>
          <cell r="IZ10" t="str">
            <v/>
          </cell>
          <cell r="JA10" t="str">
            <v/>
          </cell>
          <cell r="JB10" t="str">
            <v/>
          </cell>
          <cell r="JC10" t="str">
            <v/>
          </cell>
          <cell r="JD10" t="str">
            <v/>
          </cell>
          <cell r="JE10" t="str">
            <v/>
          </cell>
          <cell r="JF10" t="str">
            <v/>
          </cell>
          <cell r="JG10" t="str">
            <v/>
          </cell>
          <cell r="JH10" t="str">
            <v/>
          </cell>
          <cell r="JI10" t="str">
            <v/>
          </cell>
          <cell r="JJ10" t="str">
            <v/>
          </cell>
          <cell r="JK10" t="str">
            <v/>
          </cell>
          <cell r="JL10" t="str">
            <v/>
          </cell>
          <cell r="JM10" t="str">
            <v/>
          </cell>
          <cell r="JN10" t="str">
            <v/>
          </cell>
          <cell r="JO10" t="str">
            <v/>
          </cell>
          <cell r="JP10" t="str">
            <v/>
          </cell>
          <cell r="JQ10" t="str">
            <v/>
          </cell>
          <cell r="JR10" t="str">
            <v/>
          </cell>
          <cell r="JS10" t="str">
            <v/>
          </cell>
          <cell r="JT10" t="str">
            <v/>
          </cell>
          <cell r="JU10" t="str">
            <v/>
          </cell>
          <cell r="JV10" t="str">
            <v/>
          </cell>
          <cell r="JW10" t="str">
            <v/>
          </cell>
          <cell r="JX10" t="str">
            <v/>
          </cell>
          <cell r="JY10" t="str">
            <v/>
          </cell>
          <cell r="JZ10" t="str">
            <v/>
          </cell>
          <cell r="KA10" t="str">
            <v/>
          </cell>
          <cell r="KB10" t="str">
            <v/>
          </cell>
          <cell r="KC10" t="str">
            <v/>
          </cell>
          <cell r="KD10" t="str">
            <v/>
          </cell>
          <cell r="KE10" t="str">
            <v/>
          </cell>
          <cell r="KF10" t="str">
            <v/>
          </cell>
          <cell r="KG10" t="str">
            <v/>
          </cell>
          <cell r="KH10" t="str">
            <v/>
          </cell>
          <cell r="KI10" t="str">
            <v/>
          </cell>
          <cell r="KJ10" t="str">
            <v/>
          </cell>
          <cell r="KK10" t="str">
            <v/>
          </cell>
          <cell r="KL10" t="str">
            <v/>
          </cell>
          <cell r="KM10" t="str">
            <v/>
          </cell>
          <cell r="KN10" t="str">
            <v/>
          </cell>
          <cell r="KO10" t="str">
            <v/>
          </cell>
          <cell r="KP10" t="str">
            <v/>
          </cell>
          <cell r="KQ10" t="str">
            <v/>
          </cell>
          <cell r="KR10" t="str">
            <v/>
          </cell>
          <cell r="KS10" t="str">
            <v/>
          </cell>
          <cell r="KT10" t="str">
            <v/>
          </cell>
          <cell r="KU10" t="str">
            <v/>
          </cell>
          <cell r="KV10" t="str">
            <v/>
          </cell>
          <cell r="KW10" t="str">
            <v/>
          </cell>
          <cell r="KX10" t="str">
            <v/>
          </cell>
          <cell r="KY10" t="str">
            <v/>
          </cell>
          <cell r="KZ10" t="str">
            <v/>
          </cell>
          <cell r="LA10" t="str">
            <v/>
          </cell>
          <cell r="LB10" t="str">
            <v/>
          </cell>
          <cell r="LC10" t="str">
            <v/>
          </cell>
          <cell r="LD10" t="str">
            <v/>
          </cell>
          <cell r="LE10" t="str">
            <v/>
          </cell>
          <cell r="LF10" t="str">
            <v/>
          </cell>
          <cell r="LG10" t="str">
            <v/>
          </cell>
          <cell r="LH10" t="str">
            <v/>
          </cell>
          <cell r="LI10" t="str">
            <v/>
          </cell>
          <cell r="LJ10" t="str">
            <v/>
          </cell>
          <cell r="LK10" t="str">
            <v/>
          </cell>
          <cell r="LL10" t="str">
            <v/>
          </cell>
          <cell r="LM10" t="str">
            <v/>
          </cell>
          <cell r="LN10" t="str">
            <v/>
          </cell>
          <cell r="LO10" t="str">
            <v/>
          </cell>
          <cell r="LP10" t="str">
            <v/>
          </cell>
          <cell r="LQ10" t="str">
            <v/>
          </cell>
          <cell r="LR10" t="str">
            <v/>
          </cell>
          <cell r="LS10" t="str">
            <v/>
          </cell>
          <cell r="LT10" t="str">
            <v/>
          </cell>
          <cell r="LU10" t="str">
            <v/>
          </cell>
          <cell r="LV10" t="str">
            <v/>
          </cell>
          <cell r="LW10" t="str">
            <v/>
          </cell>
          <cell r="LX10" t="str">
            <v/>
          </cell>
          <cell r="LY10" t="str">
            <v/>
          </cell>
          <cell r="LZ10" t="str">
            <v/>
          </cell>
          <cell r="MA10" t="str">
            <v/>
          </cell>
          <cell r="MB10" t="str">
            <v/>
          </cell>
          <cell r="MC10" t="str">
            <v/>
          </cell>
          <cell r="MD10" t="str">
            <v/>
          </cell>
          <cell r="ME10" t="str">
            <v/>
          </cell>
          <cell r="MF10" t="str">
            <v/>
          </cell>
          <cell r="MG10" t="str">
            <v/>
          </cell>
          <cell r="MH10" t="str">
            <v/>
          </cell>
          <cell r="MI10" t="str">
            <v/>
          </cell>
          <cell r="MJ10" t="str">
            <v/>
          </cell>
          <cell r="MK10" t="str">
            <v/>
          </cell>
          <cell r="ML10" t="str">
            <v/>
          </cell>
          <cell r="MM10" t="str">
            <v/>
          </cell>
          <cell r="MN10" t="str">
            <v/>
          </cell>
          <cell r="MO10" t="str">
            <v/>
          </cell>
          <cell r="MP10" t="str">
            <v/>
          </cell>
          <cell r="MQ10" t="str">
            <v/>
          </cell>
          <cell r="MR10" t="str">
            <v/>
          </cell>
          <cell r="MS10" t="str">
            <v/>
          </cell>
          <cell r="MT10" t="str">
            <v/>
          </cell>
          <cell r="MU10" t="str">
            <v/>
          </cell>
          <cell r="MV10" t="str">
            <v/>
          </cell>
          <cell r="MW10" t="str">
            <v/>
          </cell>
          <cell r="MX10" t="str">
            <v/>
          </cell>
          <cell r="MY10" t="str">
            <v/>
          </cell>
          <cell r="MZ10" t="str">
            <v/>
          </cell>
          <cell r="NA10" t="str">
            <v/>
          </cell>
          <cell r="NB10" t="str">
            <v/>
          </cell>
          <cell r="NC10" t="str">
            <v/>
          </cell>
          <cell r="ND10" t="str">
            <v/>
          </cell>
          <cell r="NE10" t="str">
            <v/>
          </cell>
          <cell r="NF10" t="str">
            <v/>
          </cell>
          <cell r="NG10" t="str">
            <v/>
          </cell>
          <cell r="NH10" t="str">
            <v/>
          </cell>
          <cell r="NI10" t="str">
            <v/>
          </cell>
          <cell r="NJ10" t="str">
            <v/>
          </cell>
          <cell r="NK10" t="str">
            <v/>
          </cell>
          <cell r="NL10" t="str">
            <v/>
          </cell>
          <cell r="NM10" t="str">
            <v/>
          </cell>
          <cell r="NN10" t="str">
            <v/>
          </cell>
          <cell r="NO10" t="str">
            <v/>
          </cell>
          <cell r="NP10" t="str">
            <v/>
          </cell>
          <cell r="NQ10" t="str">
            <v/>
          </cell>
          <cell r="NR10" t="str">
            <v/>
          </cell>
          <cell r="NS10" t="str">
            <v/>
          </cell>
          <cell r="NT10" t="str">
            <v/>
          </cell>
          <cell r="NU10" t="str">
            <v/>
          </cell>
        </row>
        <row r="11">
          <cell r="A11">
            <v>8</v>
          </cell>
          <cell r="B11" t="str">
            <v>EVIDIA  OKTRIANA</v>
          </cell>
          <cell r="C11" t="str">
            <v>P</v>
          </cell>
          <cell r="E11">
            <v>6756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 t="str">
            <v/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 t="str">
            <v/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 t="str">
            <v/>
          </cell>
          <cell r="CY11" t="str">
            <v/>
          </cell>
          <cell r="CZ11" t="str">
            <v/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 t="str">
            <v/>
          </cell>
          <cell r="DG11" t="str">
            <v/>
          </cell>
          <cell r="DH11" t="str">
            <v/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 t="str">
            <v/>
          </cell>
          <cell r="DO11" t="str">
            <v/>
          </cell>
          <cell r="DP11" t="str">
            <v/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 t="str">
            <v/>
          </cell>
          <cell r="DW11" t="str">
            <v/>
          </cell>
          <cell r="DX11" t="str">
            <v/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 t="str">
            <v/>
          </cell>
          <cell r="EE11" t="str">
            <v/>
          </cell>
          <cell r="EF11" t="str">
            <v/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 t="str">
            <v/>
          </cell>
          <cell r="EM11" t="str">
            <v/>
          </cell>
          <cell r="EN11" t="str">
            <v/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 t="str">
            <v/>
          </cell>
          <cell r="EU11" t="str">
            <v/>
          </cell>
          <cell r="EV11" t="str">
            <v/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 t="str">
            <v/>
          </cell>
          <cell r="FC11" t="str">
            <v/>
          </cell>
          <cell r="FD11" t="str">
            <v/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 t="str">
            <v/>
          </cell>
          <cell r="FK11" t="str">
            <v/>
          </cell>
          <cell r="FL11" t="str">
            <v/>
          </cell>
          <cell r="FM11" t="str">
            <v/>
          </cell>
          <cell r="FN11" t="str">
            <v/>
          </cell>
          <cell r="FO11" t="str">
            <v/>
          </cell>
          <cell r="FP11" t="str">
            <v/>
          </cell>
          <cell r="FQ11" t="str">
            <v/>
          </cell>
          <cell r="FR11" t="str">
            <v/>
          </cell>
          <cell r="FS11" t="str">
            <v/>
          </cell>
          <cell r="FT11" t="str">
            <v/>
          </cell>
          <cell r="FU11" t="str">
            <v/>
          </cell>
          <cell r="FV11" t="str">
            <v/>
          </cell>
          <cell r="FW11" t="str">
            <v/>
          </cell>
          <cell r="FX11" t="str">
            <v/>
          </cell>
          <cell r="FY11" t="str">
            <v/>
          </cell>
          <cell r="FZ11" t="str">
            <v/>
          </cell>
          <cell r="GA11" t="str">
            <v/>
          </cell>
          <cell r="GB11" t="str">
            <v/>
          </cell>
          <cell r="GC11" t="str">
            <v/>
          </cell>
          <cell r="GD11" t="str">
            <v/>
          </cell>
          <cell r="GE11" t="str">
            <v/>
          </cell>
          <cell r="GF11" t="str">
            <v/>
          </cell>
          <cell r="GG11" t="str">
            <v/>
          </cell>
          <cell r="GH11" t="str">
            <v/>
          </cell>
          <cell r="GI11" t="str">
            <v/>
          </cell>
          <cell r="GJ11" t="str">
            <v/>
          </cell>
          <cell r="GK11" t="str">
            <v/>
          </cell>
          <cell r="GL11" t="str">
            <v/>
          </cell>
          <cell r="GM11" t="str">
            <v/>
          </cell>
          <cell r="GN11" t="str">
            <v/>
          </cell>
          <cell r="GO11" t="str">
            <v/>
          </cell>
          <cell r="GP11" t="str">
            <v/>
          </cell>
          <cell r="GQ11" t="str">
            <v/>
          </cell>
          <cell r="GR11" t="str">
            <v/>
          </cell>
          <cell r="GS11" t="str">
            <v/>
          </cell>
          <cell r="GT11" t="str">
            <v/>
          </cell>
          <cell r="GU11" t="str">
            <v/>
          </cell>
          <cell r="GV11" t="str">
            <v/>
          </cell>
          <cell r="GW11" t="str">
            <v/>
          </cell>
          <cell r="GX11" t="str">
            <v/>
          </cell>
          <cell r="GY11" t="str">
            <v/>
          </cell>
          <cell r="GZ11" t="str">
            <v/>
          </cell>
          <cell r="HA11" t="str">
            <v/>
          </cell>
          <cell r="HB11" t="str">
            <v/>
          </cell>
          <cell r="HC11" t="str">
            <v/>
          </cell>
          <cell r="HD11" t="str">
            <v/>
          </cell>
          <cell r="HE11" t="str">
            <v/>
          </cell>
          <cell r="HF11" t="str">
            <v/>
          </cell>
          <cell r="HG11" t="str">
            <v/>
          </cell>
          <cell r="HH11" t="str">
            <v/>
          </cell>
          <cell r="HI11" t="str">
            <v/>
          </cell>
          <cell r="HJ11" t="str">
            <v/>
          </cell>
          <cell r="HK11" t="str">
            <v/>
          </cell>
          <cell r="HL11" t="str">
            <v/>
          </cell>
          <cell r="HM11" t="str">
            <v/>
          </cell>
          <cell r="HN11" t="str">
            <v/>
          </cell>
          <cell r="HO11" t="str">
            <v/>
          </cell>
          <cell r="HP11" t="str">
            <v/>
          </cell>
          <cell r="HQ11" t="str">
            <v/>
          </cell>
          <cell r="HR11" t="str">
            <v/>
          </cell>
          <cell r="HS11" t="str">
            <v/>
          </cell>
          <cell r="HT11" t="str">
            <v/>
          </cell>
          <cell r="HU11" t="str">
            <v/>
          </cell>
          <cell r="HV11" t="str">
            <v/>
          </cell>
          <cell r="HW11" t="str">
            <v/>
          </cell>
          <cell r="HX11" t="str">
            <v/>
          </cell>
          <cell r="HY11" t="str">
            <v/>
          </cell>
          <cell r="HZ11" t="str">
            <v/>
          </cell>
          <cell r="IA11" t="str">
            <v/>
          </cell>
          <cell r="IB11" t="str">
            <v/>
          </cell>
          <cell r="IC11" t="str">
            <v/>
          </cell>
          <cell r="ID11" t="str">
            <v/>
          </cell>
          <cell r="IE11" t="str">
            <v/>
          </cell>
          <cell r="IF11" t="str">
            <v/>
          </cell>
          <cell r="IG11" t="str">
            <v/>
          </cell>
          <cell r="IH11" t="str">
            <v/>
          </cell>
          <cell r="II11" t="str">
            <v/>
          </cell>
          <cell r="IJ11" t="str">
            <v/>
          </cell>
          <cell r="IK11" t="str">
            <v/>
          </cell>
          <cell r="IL11" t="str">
            <v/>
          </cell>
          <cell r="IM11" t="str">
            <v/>
          </cell>
          <cell r="IN11" t="str">
            <v/>
          </cell>
          <cell r="IO11" t="str">
            <v/>
          </cell>
          <cell r="IP11" t="str">
            <v/>
          </cell>
          <cell r="IQ11" t="str">
            <v/>
          </cell>
          <cell r="IR11" t="str">
            <v/>
          </cell>
          <cell r="IS11" t="str">
            <v/>
          </cell>
          <cell r="IT11" t="str">
            <v/>
          </cell>
          <cell r="IU11" t="str">
            <v/>
          </cell>
          <cell r="IV11" t="str">
            <v/>
          </cell>
          <cell r="IW11" t="str">
            <v/>
          </cell>
          <cell r="IX11" t="str">
            <v/>
          </cell>
          <cell r="IY11" t="str">
            <v/>
          </cell>
          <cell r="IZ11" t="str">
            <v/>
          </cell>
          <cell r="JA11" t="str">
            <v/>
          </cell>
          <cell r="JB11" t="str">
            <v/>
          </cell>
          <cell r="JC11" t="str">
            <v/>
          </cell>
          <cell r="JD11" t="str">
            <v/>
          </cell>
          <cell r="JE11" t="str">
            <v/>
          </cell>
          <cell r="JF11" t="str">
            <v/>
          </cell>
          <cell r="JG11" t="str">
            <v/>
          </cell>
          <cell r="JH11" t="str">
            <v/>
          </cell>
          <cell r="JI11" t="str">
            <v/>
          </cell>
          <cell r="JJ11" t="str">
            <v/>
          </cell>
          <cell r="JK11" t="str">
            <v/>
          </cell>
          <cell r="JL11" t="str">
            <v/>
          </cell>
          <cell r="JM11" t="str">
            <v/>
          </cell>
          <cell r="JN11" t="str">
            <v/>
          </cell>
          <cell r="JO11" t="str">
            <v/>
          </cell>
          <cell r="JP11" t="str">
            <v/>
          </cell>
          <cell r="JQ11" t="str">
            <v/>
          </cell>
          <cell r="JR11" t="str">
            <v/>
          </cell>
          <cell r="JS11" t="str">
            <v/>
          </cell>
          <cell r="JT11" t="str">
            <v/>
          </cell>
          <cell r="JU11" t="str">
            <v/>
          </cell>
          <cell r="JV11" t="str">
            <v/>
          </cell>
          <cell r="JW11" t="str">
            <v/>
          </cell>
          <cell r="JX11" t="str">
            <v/>
          </cell>
          <cell r="JY11" t="str">
            <v/>
          </cell>
          <cell r="JZ11" t="str">
            <v/>
          </cell>
          <cell r="KA11" t="str">
            <v/>
          </cell>
          <cell r="KB11" t="str">
            <v/>
          </cell>
          <cell r="KC11" t="str">
            <v/>
          </cell>
          <cell r="KD11" t="str">
            <v/>
          </cell>
          <cell r="KE11" t="str">
            <v/>
          </cell>
          <cell r="KF11" t="str">
            <v/>
          </cell>
          <cell r="KG11" t="str">
            <v/>
          </cell>
          <cell r="KH11" t="str">
            <v/>
          </cell>
          <cell r="KI11" t="str">
            <v/>
          </cell>
          <cell r="KJ11" t="str">
            <v/>
          </cell>
          <cell r="KK11" t="str">
            <v/>
          </cell>
          <cell r="KL11" t="str">
            <v/>
          </cell>
          <cell r="KM11" t="str">
            <v/>
          </cell>
          <cell r="KN11" t="str">
            <v/>
          </cell>
          <cell r="KO11" t="str">
            <v/>
          </cell>
          <cell r="KP11" t="str">
            <v/>
          </cell>
          <cell r="KQ11" t="str">
            <v/>
          </cell>
          <cell r="KR11" t="str">
            <v/>
          </cell>
          <cell r="KS11" t="str">
            <v/>
          </cell>
          <cell r="KT11" t="str">
            <v/>
          </cell>
          <cell r="KU11" t="str">
            <v/>
          </cell>
          <cell r="KV11" t="str">
            <v/>
          </cell>
          <cell r="KW11" t="str">
            <v/>
          </cell>
          <cell r="KX11" t="str">
            <v/>
          </cell>
          <cell r="KY11" t="str">
            <v/>
          </cell>
          <cell r="KZ11" t="str">
            <v/>
          </cell>
          <cell r="LA11" t="str">
            <v/>
          </cell>
          <cell r="LB11" t="str">
            <v/>
          </cell>
          <cell r="LC11" t="str">
            <v/>
          </cell>
          <cell r="LD11" t="str">
            <v/>
          </cell>
          <cell r="LE11" t="str">
            <v/>
          </cell>
          <cell r="LF11" t="str">
            <v/>
          </cell>
          <cell r="LG11" t="str">
            <v/>
          </cell>
          <cell r="LH11" t="str">
            <v/>
          </cell>
          <cell r="LI11" t="str">
            <v/>
          </cell>
          <cell r="LJ11" t="str">
            <v/>
          </cell>
          <cell r="LK11" t="str">
            <v/>
          </cell>
          <cell r="LL11" t="str">
            <v/>
          </cell>
          <cell r="LM11" t="str">
            <v/>
          </cell>
          <cell r="LN11" t="str">
            <v/>
          </cell>
          <cell r="LO11" t="str">
            <v/>
          </cell>
          <cell r="LP11" t="str">
            <v/>
          </cell>
          <cell r="LQ11" t="str">
            <v/>
          </cell>
          <cell r="LR11" t="str">
            <v/>
          </cell>
          <cell r="LS11" t="str">
            <v/>
          </cell>
          <cell r="LT11" t="str">
            <v/>
          </cell>
          <cell r="LU11" t="str">
            <v/>
          </cell>
          <cell r="LV11" t="str">
            <v/>
          </cell>
          <cell r="LW11" t="str">
            <v/>
          </cell>
          <cell r="LX11" t="str">
            <v/>
          </cell>
          <cell r="LY11" t="str">
            <v/>
          </cell>
          <cell r="LZ11" t="str">
            <v/>
          </cell>
          <cell r="MA11" t="str">
            <v/>
          </cell>
          <cell r="MB11" t="str">
            <v/>
          </cell>
          <cell r="MC11" t="str">
            <v/>
          </cell>
          <cell r="MD11" t="str">
            <v/>
          </cell>
          <cell r="ME11" t="str">
            <v/>
          </cell>
          <cell r="MF11" t="str">
            <v/>
          </cell>
          <cell r="MG11" t="str">
            <v/>
          </cell>
          <cell r="MH11" t="str">
            <v/>
          </cell>
          <cell r="MI11" t="str">
            <v/>
          </cell>
          <cell r="MJ11" t="str">
            <v/>
          </cell>
          <cell r="MK11" t="str">
            <v/>
          </cell>
          <cell r="ML11" t="str">
            <v/>
          </cell>
          <cell r="MM11" t="str">
            <v/>
          </cell>
          <cell r="MN11" t="str">
            <v/>
          </cell>
          <cell r="MO11" t="str">
            <v/>
          </cell>
          <cell r="MP11" t="str">
            <v/>
          </cell>
          <cell r="MQ11" t="str">
            <v/>
          </cell>
          <cell r="MR11" t="str">
            <v/>
          </cell>
          <cell r="MS11" t="str">
            <v/>
          </cell>
          <cell r="MT11" t="str">
            <v/>
          </cell>
          <cell r="MU11" t="str">
            <v/>
          </cell>
          <cell r="MV11" t="str">
            <v/>
          </cell>
          <cell r="MW11" t="str">
            <v/>
          </cell>
          <cell r="MX11" t="str">
            <v/>
          </cell>
          <cell r="MY11" t="str">
            <v/>
          </cell>
          <cell r="MZ11" t="str">
            <v/>
          </cell>
          <cell r="NA11" t="str">
            <v/>
          </cell>
          <cell r="NB11" t="str">
            <v/>
          </cell>
          <cell r="NC11" t="str">
            <v/>
          </cell>
          <cell r="ND11" t="str">
            <v/>
          </cell>
          <cell r="NE11" t="str">
            <v/>
          </cell>
          <cell r="NF11" t="str">
            <v/>
          </cell>
          <cell r="NG11" t="str">
            <v/>
          </cell>
          <cell r="NH11" t="str">
            <v/>
          </cell>
          <cell r="NI11" t="str">
            <v/>
          </cell>
          <cell r="NJ11" t="str">
            <v/>
          </cell>
          <cell r="NK11" t="str">
            <v/>
          </cell>
          <cell r="NL11" t="str">
            <v/>
          </cell>
          <cell r="NM11" t="str">
            <v/>
          </cell>
          <cell r="NN11" t="str">
            <v/>
          </cell>
          <cell r="NO11" t="str">
            <v/>
          </cell>
          <cell r="NP11" t="str">
            <v/>
          </cell>
          <cell r="NQ11" t="str">
            <v/>
          </cell>
          <cell r="NR11" t="str">
            <v/>
          </cell>
          <cell r="NS11" t="str">
            <v/>
          </cell>
          <cell r="NT11" t="str">
            <v/>
          </cell>
          <cell r="NU11" t="str">
            <v/>
          </cell>
        </row>
        <row r="12">
          <cell r="A12">
            <v>9</v>
          </cell>
          <cell r="B12" t="str">
            <v>GUSTI LANANG ANTON BASKARA</v>
          </cell>
          <cell r="C12" t="str">
            <v>L</v>
          </cell>
          <cell r="E12">
            <v>6757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 t="str">
            <v/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 t="str">
            <v/>
          </cell>
          <cell r="CQ12" t="str">
            <v/>
          </cell>
          <cell r="CR12" t="str">
            <v/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 t="str">
            <v/>
          </cell>
          <cell r="CY12" t="str">
            <v/>
          </cell>
          <cell r="CZ12" t="str">
            <v/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 t="str">
            <v/>
          </cell>
          <cell r="DG12" t="str">
            <v/>
          </cell>
          <cell r="DH12" t="str">
            <v/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 t="str">
            <v/>
          </cell>
          <cell r="DO12" t="str">
            <v/>
          </cell>
          <cell r="DP12" t="str">
            <v/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 t="str">
            <v/>
          </cell>
          <cell r="DW12" t="str">
            <v/>
          </cell>
          <cell r="DX12" t="str">
            <v/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 t="str">
            <v/>
          </cell>
          <cell r="EE12" t="str">
            <v/>
          </cell>
          <cell r="EF12" t="str">
            <v/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 t="str">
            <v/>
          </cell>
          <cell r="EM12" t="str">
            <v/>
          </cell>
          <cell r="EN12" t="str">
            <v/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 t="str">
            <v/>
          </cell>
          <cell r="EU12" t="str">
            <v/>
          </cell>
          <cell r="EV12" t="str">
            <v/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 t="str">
            <v/>
          </cell>
          <cell r="FC12" t="str">
            <v/>
          </cell>
          <cell r="FD12" t="str">
            <v/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 t="str">
            <v/>
          </cell>
          <cell r="FK12" t="str">
            <v/>
          </cell>
          <cell r="FL12" t="str">
            <v/>
          </cell>
          <cell r="FM12" t="str">
            <v/>
          </cell>
          <cell r="FN12" t="str">
            <v/>
          </cell>
          <cell r="FO12" t="str">
            <v/>
          </cell>
          <cell r="FP12" t="str">
            <v/>
          </cell>
          <cell r="FQ12" t="str">
            <v/>
          </cell>
          <cell r="FR12" t="str">
            <v/>
          </cell>
          <cell r="FS12" t="str">
            <v/>
          </cell>
          <cell r="FT12" t="str">
            <v/>
          </cell>
          <cell r="FU12" t="str">
            <v/>
          </cell>
          <cell r="FV12" t="str">
            <v/>
          </cell>
          <cell r="FW12" t="str">
            <v/>
          </cell>
          <cell r="FX12" t="str">
            <v/>
          </cell>
          <cell r="FY12" t="str">
            <v/>
          </cell>
          <cell r="FZ12" t="str">
            <v/>
          </cell>
          <cell r="GA12" t="str">
            <v/>
          </cell>
          <cell r="GB12" t="str">
            <v/>
          </cell>
          <cell r="GC12" t="str">
            <v/>
          </cell>
          <cell r="GD12" t="str">
            <v/>
          </cell>
          <cell r="GE12" t="str">
            <v/>
          </cell>
          <cell r="GF12" t="str">
            <v/>
          </cell>
          <cell r="GG12" t="str">
            <v/>
          </cell>
          <cell r="GH12" t="str">
            <v/>
          </cell>
          <cell r="GI12" t="str">
            <v/>
          </cell>
          <cell r="GJ12" t="str">
            <v/>
          </cell>
          <cell r="GK12" t="str">
            <v/>
          </cell>
          <cell r="GL12" t="str">
            <v/>
          </cell>
          <cell r="GM12" t="str">
            <v/>
          </cell>
          <cell r="GN12" t="str">
            <v/>
          </cell>
          <cell r="GO12" t="str">
            <v/>
          </cell>
          <cell r="GP12" t="str">
            <v/>
          </cell>
          <cell r="GQ12" t="str">
            <v/>
          </cell>
          <cell r="GR12" t="str">
            <v/>
          </cell>
          <cell r="GS12" t="str">
            <v/>
          </cell>
          <cell r="GT12" t="str">
            <v/>
          </cell>
          <cell r="GU12" t="str">
            <v/>
          </cell>
          <cell r="GV12" t="str">
            <v/>
          </cell>
          <cell r="GW12" t="str">
            <v/>
          </cell>
          <cell r="GX12" t="str">
            <v/>
          </cell>
          <cell r="GY12" t="str">
            <v/>
          </cell>
          <cell r="GZ12" t="str">
            <v/>
          </cell>
          <cell r="HA12" t="str">
            <v/>
          </cell>
          <cell r="HB12" t="str">
            <v/>
          </cell>
          <cell r="HC12" t="str">
            <v/>
          </cell>
          <cell r="HD12" t="str">
            <v/>
          </cell>
          <cell r="HE12" t="str">
            <v/>
          </cell>
          <cell r="HF12" t="str">
            <v/>
          </cell>
          <cell r="HG12" t="str">
            <v/>
          </cell>
          <cell r="HH12" t="str">
            <v/>
          </cell>
          <cell r="HI12" t="str">
            <v/>
          </cell>
          <cell r="HJ12" t="str">
            <v/>
          </cell>
          <cell r="HK12" t="str">
            <v/>
          </cell>
          <cell r="HL12" t="str">
            <v/>
          </cell>
          <cell r="HM12" t="str">
            <v/>
          </cell>
          <cell r="HN12" t="str">
            <v/>
          </cell>
          <cell r="HO12" t="str">
            <v/>
          </cell>
          <cell r="HP12" t="str">
            <v/>
          </cell>
          <cell r="HQ12" t="str">
            <v/>
          </cell>
          <cell r="HR12" t="str">
            <v/>
          </cell>
          <cell r="HS12" t="str">
            <v/>
          </cell>
          <cell r="HT12" t="str">
            <v/>
          </cell>
          <cell r="HU12" t="str">
            <v/>
          </cell>
          <cell r="HV12" t="str">
            <v/>
          </cell>
          <cell r="HW12" t="str">
            <v/>
          </cell>
          <cell r="HX12" t="str">
            <v/>
          </cell>
          <cell r="HY12" t="str">
            <v/>
          </cell>
          <cell r="HZ12" t="str">
            <v/>
          </cell>
          <cell r="IA12" t="str">
            <v/>
          </cell>
          <cell r="IB12" t="str">
            <v/>
          </cell>
          <cell r="IC12" t="str">
            <v/>
          </cell>
          <cell r="ID12" t="str">
            <v/>
          </cell>
          <cell r="IE12" t="str">
            <v/>
          </cell>
          <cell r="IF12" t="str">
            <v/>
          </cell>
          <cell r="IG12" t="str">
            <v/>
          </cell>
          <cell r="IH12" t="str">
            <v/>
          </cell>
          <cell r="II12" t="str">
            <v/>
          </cell>
          <cell r="IJ12" t="str">
            <v/>
          </cell>
          <cell r="IK12" t="str">
            <v/>
          </cell>
          <cell r="IL12" t="str">
            <v/>
          </cell>
          <cell r="IM12" t="str">
            <v/>
          </cell>
          <cell r="IN12" t="str">
            <v/>
          </cell>
          <cell r="IO12" t="str">
            <v/>
          </cell>
          <cell r="IP12" t="str">
            <v/>
          </cell>
          <cell r="IQ12" t="str">
            <v/>
          </cell>
          <cell r="IR12" t="str">
            <v/>
          </cell>
          <cell r="IS12" t="str">
            <v/>
          </cell>
          <cell r="IT12" t="str">
            <v/>
          </cell>
          <cell r="IU12" t="str">
            <v/>
          </cell>
          <cell r="IV12" t="str">
            <v/>
          </cell>
          <cell r="IW12" t="str">
            <v/>
          </cell>
          <cell r="IX12" t="str">
            <v/>
          </cell>
          <cell r="IY12" t="str">
            <v/>
          </cell>
          <cell r="IZ12" t="str">
            <v/>
          </cell>
          <cell r="JA12" t="str">
            <v/>
          </cell>
          <cell r="JB12" t="str">
            <v/>
          </cell>
          <cell r="JC12" t="str">
            <v/>
          </cell>
          <cell r="JD12" t="str">
            <v/>
          </cell>
          <cell r="JE12" t="str">
            <v/>
          </cell>
          <cell r="JF12" t="str">
            <v/>
          </cell>
          <cell r="JG12" t="str">
            <v/>
          </cell>
          <cell r="JH12" t="str">
            <v/>
          </cell>
          <cell r="JI12" t="str">
            <v/>
          </cell>
          <cell r="JJ12" t="str">
            <v/>
          </cell>
          <cell r="JK12" t="str">
            <v/>
          </cell>
          <cell r="JL12" t="str">
            <v/>
          </cell>
          <cell r="JM12" t="str">
            <v/>
          </cell>
          <cell r="JN12" t="str">
            <v/>
          </cell>
          <cell r="JO12" t="str">
            <v/>
          </cell>
          <cell r="JP12" t="str">
            <v/>
          </cell>
          <cell r="JQ12" t="str">
            <v/>
          </cell>
          <cell r="JR12" t="str">
            <v/>
          </cell>
          <cell r="JS12" t="str">
            <v/>
          </cell>
          <cell r="JT12" t="str">
            <v/>
          </cell>
          <cell r="JU12" t="str">
            <v/>
          </cell>
          <cell r="JV12" t="str">
            <v/>
          </cell>
          <cell r="JW12" t="str">
            <v/>
          </cell>
          <cell r="JX12" t="str">
            <v/>
          </cell>
          <cell r="JY12" t="str">
            <v/>
          </cell>
          <cell r="JZ12" t="str">
            <v/>
          </cell>
          <cell r="KA12" t="str">
            <v/>
          </cell>
          <cell r="KB12" t="str">
            <v/>
          </cell>
          <cell r="KC12" t="str">
            <v/>
          </cell>
          <cell r="KD12" t="str">
            <v/>
          </cell>
          <cell r="KE12" t="str">
            <v/>
          </cell>
          <cell r="KF12" t="str">
            <v/>
          </cell>
          <cell r="KG12" t="str">
            <v/>
          </cell>
          <cell r="KH12" t="str">
            <v/>
          </cell>
          <cell r="KI12" t="str">
            <v/>
          </cell>
          <cell r="KJ12" t="str">
            <v/>
          </cell>
          <cell r="KK12" t="str">
            <v/>
          </cell>
          <cell r="KL12" t="str">
            <v/>
          </cell>
          <cell r="KM12" t="str">
            <v/>
          </cell>
          <cell r="KN12" t="str">
            <v/>
          </cell>
          <cell r="KO12" t="str">
            <v/>
          </cell>
          <cell r="KP12" t="str">
            <v/>
          </cell>
          <cell r="KQ12" t="str">
            <v/>
          </cell>
          <cell r="KR12" t="str">
            <v/>
          </cell>
          <cell r="KS12" t="str">
            <v/>
          </cell>
          <cell r="KT12" t="str">
            <v/>
          </cell>
          <cell r="KU12" t="str">
            <v/>
          </cell>
          <cell r="KV12" t="str">
            <v/>
          </cell>
          <cell r="KW12" t="str">
            <v/>
          </cell>
          <cell r="KX12" t="str">
            <v/>
          </cell>
          <cell r="KY12" t="str">
            <v/>
          </cell>
          <cell r="KZ12" t="str">
            <v/>
          </cell>
          <cell r="LA12" t="str">
            <v/>
          </cell>
          <cell r="LB12" t="str">
            <v/>
          </cell>
          <cell r="LC12" t="str">
            <v/>
          </cell>
          <cell r="LD12" t="str">
            <v/>
          </cell>
          <cell r="LE12" t="str">
            <v/>
          </cell>
          <cell r="LF12" t="str">
            <v/>
          </cell>
          <cell r="LG12" t="str">
            <v/>
          </cell>
          <cell r="LH12" t="str">
            <v/>
          </cell>
          <cell r="LI12" t="str">
            <v/>
          </cell>
          <cell r="LJ12" t="str">
            <v/>
          </cell>
          <cell r="LK12" t="str">
            <v/>
          </cell>
          <cell r="LL12" t="str">
            <v/>
          </cell>
          <cell r="LM12" t="str">
            <v/>
          </cell>
          <cell r="LN12" t="str">
            <v/>
          </cell>
          <cell r="LO12" t="str">
            <v/>
          </cell>
          <cell r="LP12" t="str">
            <v/>
          </cell>
          <cell r="LQ12" t="str">
            <v/>
          </cell>
          <cell r="LR12" t="str">
            <v/>
          </cell>
          <cell r="LS12" t="str">
            <v/>
          </cell>
          <cell r="LT12" t="str">
            <v/>
          </cell>
          <cell r="LU12" t="str">
            <v/>
          </cell>
          <cell r="LV12" t="str">
            <v/>
          </cell>
          <cell r="LW12" t="str">
            <v/>
          </cell>
          <cell r="LX12" t="str">
            <v/>
          </cell>
          <cell r="LY12" t="str">
            <v/>
          </cell>
          <cell r="LZ12" t="str">
            <v/>
          </cell>
          <cell r="MA12" t="str">
            <v/>
          </cell>
          <cell r="MB12" t="str">
            <v/>
          </cell>
          <cell r="MC12" t="str">
            <v/>
          </cell>
          <cell r="MD12" t="str">
            <v/>
          </cell>
          <cell r="ME12" t="str">
            <v/>
          </cell>
          <cell r="MF12" t="str">
            <v/>
          </cell>
          <cell r="MG12" t="str">
            <v/>
          </cell>
          <cell r="MH12" t="str">
            <v/>
          </cell>
          <cell r="MI12" t="str">
            <v/>
          </cell>
          <cell r="MJ12" t="str">
            <v/>
          </cell>
          <cell r="MK12" t="str">
            <v/>
          </cell>
          <cell r="ML12" t="str">
            <v/>
          </cell>
          <cell r="MM12" t="str">
            <v/>
          </cell>
          <cell r="MN12" t="str">
            <v/>
          </cell>
          <cell r="MO12" t="str">
            <v/>
          </cell>
          <cell r="MP12" t="str">
            <v/>
          </cell>
          <cell r="MQ12" t="str">
            <v/>
          </cell>
          <cell r="MR12" t="str">
            <v/>
          </cell>
          <cell r="MS12" t="str">
            <v/>
          </cell>
          <cell r="MT12" t="str">
            <v/>
          </cell>
          <cell r="MU12" t="str">
            <v/>
          </cell>
          <cell r="MV12" t="str">
            <v/>
          </cell>
          <cell r="MW12" t="str">
            <v/>
          </cell>
          <cell r="MX12" t="str">
            <v/>
          </cell>
          <cell r="MY12" t="str">
            <v/>
          </cell>
          <cell r="MZ12" t="str">
            <v/>
          </cell>
          <cell r="NA12" t="str">
            <v/>
          </cell>
          <cell r="NB12" t="str">
            <v/>
          </cell>
          <cell r="NC12" t="str">
            <v/>
          </cell>
          <cell r="ND12" t="str">
            <v/>
          </cell>
          <cell r="NE12" t="str">
            <v/>
          </cell>
          <cell r="NF12" t="str">
            <v/>
          </cell>
          <cell r="NG12" t="str">
            <v/>
          </cell>
          <cell r="NH12" t="str">
            <v/>
          </cell>
          <cell r="NI12" t="str">
            <v/>
          </cell>
          <cell r="NJ12" t="str">
            <v/>
          </cell>
          <cell r="NK12" t="str">
            <v/>
          </cell>
          <cell r="NL12" t="str">
            <v/>
          </cell>
          <cell r="NM12" t="str">
            <v/>
          </cell>
          <cell r="NN12" t="str">
            <v/>
          </cell>
          <cell r="NO12" t="str">
            <v/>
          </cell>
          <cell r="NP12" t="str">
            <v/>
          </cell>
          <cell r="NQ12" t="str">
            <v/>
          </cell>
          <cell r="NR12" t="str">
            <v/>
          </cell>
          <cell r="NS12" t="str">
            <v/>
          </cell>
          <cell r="NT12" t="str">
            <v/>
          </cell>
          <cell r="NU12" t="str">
            <v/>
          </cell>
        </row>
        <row r="13">
          <cell r="A13">
            <v>10</v>
          </cell>
          <cell r="B13" t="str">
            <v>I NYOMAN SWANDIKA</v>
          </cell>
          <cell r="C13" t="str">
            <v>L</v>
          </cell>
          <cell r="E13">
            <v>6758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 t="str">
            <v/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  <cell r="CZ13" t="str">
            <v/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 t="str">
            <v/>
          </cell>
          <cell r="DG13" t="str">
            <v/>
          </cell>
          <cell r="DH13" t="str">
            <v/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 t="str">
            <v/>
          </cell>
          <cell r="DW13" t="str">
            <v/>
          </cell>
          <cell r="DX13" t="str">
            <v/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 t="str">
            <v/>
          </cell>
          <cell r="EE13" t="str">
            <v/>
          </cell>
          <cell r="EF13" t="str">
            <v/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 t="str">
            <v/>
          </cell>
          <cell r="EM13" t="str">
            <v/>
          </cell>
          <cell r="EN13" t="str">
            <v/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 t="str">
            <v/>
          </cell>
          <cell r="EU13" t="str">
            <v/>
          </cell>
          <cell r="EV13" t="str">
            <v/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 t="str">
            <v/>
          </cell>
          <cell r="FC13" t="str">
            <v/>
          </cell>
          <cell r="FD13" t="str">
            <v/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 t="str">
            <v/>
          </cell>
          <cell r="FK13" t="str">
            <v/>
          </cell>
          <cell r="FL13" t="str">
            <v/>
          </cell>
          <cell r="FM13" t="str">
            <v/>
          </cell>
          <cell r="FN13" t="str">
            <v/>
          </cell>
          <cell r="FO13" t="str">
            <v/>
          </cell>
          <cell r="FP13" t="str">
            <v/>
          </cell>
          <cell r="FQ13" t="str">
            <v/>
          </cell>
          <cell r="FR13" t="str">
            <v/>
          </cell>
          <cell r="FS13" t="str">
            <v/>
          </cell>
          <cell r="FT13" t="str">
            <v/>
          </cell>
          <cell r="FU13" t="str">
            <v/>
          </cell>
          <cell r="FV13" t="str">
            <v/>
          </cell>
          <cell r="FW13" t="str">
            <v/>
          </cell>
          <cell r="FX13" t="str">
            <v/>
          </cell>
          <cell r="FY13" t="str">
            <v/>
          </cell>
          <cell r="FZ13" t="str">
            <v/>
          </cell>
          <cell r="GA13" t="str">
            <v/>
          </cell>
          <cell r="GB13" t="str">
            <v/>
          </cell>
          <cell r="GC13" t="str">
            <v/>
          </cell>
          <cell r="GD13" t="str">
            <v/>
          </cell>
          <cell r="GE13" t="str">
            <v/>
          </cell>
          <cell r="GF13" t="str">
            <v/>
          </cell>
          <cell r="GG13" t="str">
            <v/>
          </cell>
          <cell r="GH13" t="str">
            <v/>
          </cell>
          <cell r="GI13" t="str">
            <v/>
          </cell>
          <cell r="GJ13" t="str">
            <v/>
          </cell>
          <cell r="GK13" t="str">
            <v/>
          </cell>
          <cell r="GL13" t="str">
            <v/>
          </cell>
          <cell r="GM13" t="str">
            <v/>
          </cell>
          <cell r="GN13" t="str">
            <v/>
          </cell>
          <cell r="GO13" t="str">
            <v/>
          </cell>
          <cell r="GP13" t="str">
            <v/>
          </cell>
          <cell r="GQ13" t="str">
            <v/>
          </cell>
          <cell r="GR13" t="str">
            <v/>
          </cell>
          <cell r="GS13" t="str">
            <v/>
          </cell>
          <cell r="GT13" t="str">
            <v/>
          </cell>
          <cell r="GU13" t="str">
            <v/>
          </cell>
          <cell r="GV13" t="str">
            <v/>
          </cell>
          <cell r="GW13" t="str">
            <v/>
          </cell>
          <cell r="GX13" t="str">
            <v/>
          </cell>
          <cell r="GY13" t="str">
            <v/>
          </cell>
          <cell r="GZ13" t="str">
            <v/>
          </cell>
          <cell r="HA13" t="str">
            <v/>
          </cell>
          <cell r="HB13" t="str">
            <v/>
          </cell>
          <cell r="HC13" t="str">
            <v/>
          </cell>
          <cell r="HD13" t="str">
            <v/>
          </cell>
          <cell r="HE13" t="str">
            <v/>
          </cell>
          <cell r="HF13" t="str">
            <v/>
          </cell>
          <cell r="HG13" t="str">
            <v/>
          </cell>
          <cell r="HH13" t="str">
            <v/>
          </cell>
          <cell r="HI13" t="str">
            <v/>
          </cell>
          <cell r="HJ13" t="str">
            <v/>
          </cell>
          <cell r="HK13" t="str">
            <v/>
          </cell>
          <cell r="HL13" t="str">
            <v/>
          </cell>
          <cell r="HM13" t="str">
            <v/>
          </cell>
          <cell r="HN13" t="str">
            <v/>
          </cell>
          <cell r="HO13" t="str">
            <v/>
          </cell>
          <cell r="HP13" t="str">
            <v/>
          </cell>
          <cell r="HQ13" t="str">
            <v/>
          </cell>
          <cell r="HR13" t="str">
            <v/>
          </cell>
          <cell r="HS13" t="str">
            <v/>
          </cell>
          <cell r="HT13" t="str">
            <v/>
          </cell>
          <cell r="HU13" t="str">
            <v/>
          </cell>
          <cell r="HV13" t="str">
            <v/>
          </cell>
          <cell r="HW13" t="str">
            <v/>
          </cell>
          <cell r="HX13" t="str">
            <v/>
          </cell>
          <cell r="HY13" t="str">
            <v/>
          </cell>
          <cell r="HZ13" t="str">
            <v/>
          </cell>
          <cell r="IA13" t="str">
            <v/>
          </cell>
          <cell r="IB13" t="str">
            <v/>
          </cell>
          <cell r="IC13" t="str">
            <v/>
          </cell>
          <cell r="ID13" t="str">
            <v/>
          </cell>
          <cell r="IE13" t="str">
            <v/>
          </cell>
          <cell r="IF13" t="str">
            <v/>
          </cell>
          <cell r="IG13" t="str">
            <v/>
          </cell>
          <cell r="IH13" t="str">
            <v/>
          </cell>
          <cell r="II13" t="str">
            <v/>
          </cell>
          <cell r="IJ13" t="str">
            <v/>
          </cell>
          <cell r="IK13" t="str">
            <v/>
          </cell>
          <cell r="IL13" t="str">
            <v/>
          </cell>
          <cell r="IM13" t="str">
            <v/>
          </cell>
          <cell r="IN13" t="str">
            <v/>
          </cell>
          <cell r="IO13" t="str">
            <v/>
          </cell>
          <cell r="IP13" t="str">
            <v/>
          </cell>
          <cell r="IQ13" t="str">
            <v/>
          </cell>
          <cell r="IR13" t="str">
            <v/>
          </cell>
          <cell r="IS13" t="str">
            <v/>
          </cell>
          <cell r="IT13" t="str">
            <v/>
          </cell>
          <cell r="IU13" t="str">
            <v/>
          </cell>
          <cell r="IV13" t="str">
            <v/>
          </cell>
          <cell r="IW13" t="str">
            <v/>
          </cell>
          <cell r="IX13" t="str">
            <v/>
          </cell>
          <cell r="IY13" t="str">
            <v/>
          </cell>
          <cell r="IZ13" t="str">
            <v/>
          </cell>
          <cell r="JA13" t="str">
            <v/>
          </cell>
          <cell r="JB13" t="str">
            <v/>
          </cell>
          <cell r="JC13" t="str">
            <v/>
          </cell>
          <cell r="JD13" t="str">
            <v/>
          </cell>
          <cell r="JE13" t="str">
            <v/>
          </cell>
          <cell r="JF13" t="str">
            <v/>
          </cell>
          <cell r="JG13" t="str">
            <v/>
          </cell>
          <cell r="JH13" t="str">
            <v/>
          </cell>
          <cell r="JI13" t="str">
            <v/>
          </cell>
          <cell r="JJ13" t="str">
            <v/>
          </cell>
          <cell r="JK13" t="str">
            <v/>
          </cell>
          <cell r="JL13" t="str">
            <v/>
          </cell>
          <cell r="JM13" t="str">
            <v/>
          </cell>
          <cell r="JN13" t="str">
            <v/>
          </cell>
          <cell r="JO13" t="str">
            <v/>
          </cell>
          <cell r="JP13" t="str">
            <v/>
          </cell>
          <cell r="JQ13" t="str">
            <v/>
          </cell>
          <cell r="JR13" t="str">
            <v/>
          </cell>
          <cell r="JS13" t="str">
            <v/>
          </cell>
          <cell r="JT13" t="str">
            <v/>
          </cell>
          <cell r="JU13" t="str">
            <v/>
          </cell>
          <cell r="JV13" t="str">
            <v/>
          </cell>
          <cell r="JW13" t="str">
            <v/>
          </cell>
          <cell r="JX13" t="str">
            <v/>
          </cell>
          <cell r="JY13" t="str">
            <v/>
          </cell>
          <cell r="JZ13" t="str">
            <v/>
          </cell>
          <cell r="KA13" t="str">
            <v/>
          </cell>
          <cell r="KB13" t="str">
            <v/>
          </cell>
          <cell r="KC13" t="str">
            <v/>
          </cell>
          <cell r="KD13" t="str">
            <v/>
          </cell>
          <cell r="KE13" t="str">
            <v/>
          </cell>
          <cell r="KF13" t="str">
            <v/>
          </cell>
          <cell r="KG13" t="str">
            <v/>
          </cell>
          <cell r="KH13" t="str">
            <v/>
          </cell>
          <cell r="KI13" t="str">
            <v/>
          </cell>
          <cell r="KJ13" t="str">
            <v/>
          </cell>
          <cell r="KK13" t="str">
            <v/>
          </cell>
          <cell r="KL13" t="str">
            <v/>
          </cell>
          <cell r="KM13" t="str">
            <v/>
          </cell>
          <cell r="KN13" t="str">
            <v/>
          </cell>
          <cell r="KO13" t="str">
            <v/>
          </cell>
          <cell r="KP13" t="str">
            <v/>
          </cell>
          <cell r="KQ13" t="str">
            <v/>
          </cell>
          <cell r="KR13" t="str">
            <v/>
          </cell>
          <cell r="KS13" t="str">
            <v/>
          </cell>
          <cell r="KT13" t="str">
            <v/>
          </cell>
          <cell r="KU13" t="str">
            <v/>
          </cell>
          <cell r="KV13" t="str">
            <v/>
          </cell>
          <cell r="KW13" t="str">
            <v/>
          </cell>
          <cell r="KX13" t="str">
            <v/>
          </cell>
          <cell r="KY13" t="str">
            <v/>
          </cell>
          <cell r="KZ13" t="str">
            <v/>
          </cell>
          <cell r="LA13" t="str">
            <v/>
          </cell>
          <cell r="LB13" t="str">
            <v/>
          </cell>
          <cell r="LC13" t="str">
            <v/>
          </cell>
          <cell r="LD13" t="str">
            <v/>
          </cell>
          <cell r="LE13" t="str">
            <v/>
          </cell>
          <cell r="LF13" t="str">
            <v/>
          </cell>
          <cell r="LG13" t="str">
            <v/>
          </cell>
          <cell r="LH13" t="str">
            <v/>
          </cell>
          <cell r="LI13" t="str">
            <v/>
          </cell>
          <cell r="LJ13" t="str">
            <v/>
          </cell>
          <cell r="LK13" t="str">
            <v/>
          </cell>
          <cell r="LL13" t="str">
            <v/>
          </cell>
          <cell r="LM13" t="str">
            <v/>
          </cell>
          <cell r="LN13" t="str">
            <v/>
          </cell>
          <cell r="LO13" t="str">
            <v/>
          </cell>
          <cell r="LP13" t="str">
            <v/>
          </cell>
          <cell r="LQ13" t="str">
            <v/>
          </cell>
          <cell r="LR13" t="str">
            <v/>
          </cell>
          <cell r="LS13" t="str">
            <v/>
          </cell>
          <cell r="LT13" t="str">
            <v/>
          </cell>
          <cell r="LU13" t="str">
            <v/>
          </cell>
          <cell r="LV13" t="str">
            <v/>
          </cell>
          <cell r="LW13" t="str">
            <v/>
          </cell>
          <cell r="LX13" t="str">
            <v/>
          </cell>
          <cell r="LY13" t="str">
            <v/>
          </cell>
          <cell r="LZ13" t="str">
            <v/>
          </cell>
          <cell r="MA13" t="str">
            <v/>
          </cell>
          <cell r="MB13" t="str">
            <v/>
          </cell>
          <cell r="MC13" t="str">
            <v/>
          </cell>
          <cell r="MD13" t="str">
            <v/>
          </cell>
          <cell r="ME13" t="str">
            <v/>
          </cell>
          <cell r="MF13" t="str">
            <v/>
          </cell>
          <cell r="MG13" t="str">
            <v/>
          </cell>
          <cell r="MH13" t="str">
            <v/>
          </cell>
          <cell r="MI13" t="str">
            <v/>
          </cell>
          <cell r="MJ13" t="str">
            <v/>
          </cell>
          <cell r="MK13" t="str">
            <v/>
          </cell>
          <cell r="ML13" t="str">
            <v/>
          </cell>
          <cell r="MM13" t="str">
            <v/>
          </cell>
          <cell r="MN13" t="str">
            <v/>
          </cell>
          <cell r="MO13" t="str">
            <v/>
          </cell>
          <cell r="MP13" t="str">
            <v/>
          </cell>
          <cell r="MQ13" t="str">
            <v/>
          </cell>
          <cell r="MR13" t="str">
            <v/>
          </cell>
          <cell r="MS13" t="str">
            <v/>
          </cell>
          <cell r="MT13" t="str">
            <v/>
          </cell>
          <cell r="MU13" t="str">
            <v/>
          </cell>
          <cell r="MV13" t="str">
            <v/>
          </cell>
          <cell r="MW13" t="str">
            <v/>
          </cell>
          <cell r="MX13" t="str">
            <v/>
          </cell>
          <cell r="MY13" t="str">
            <v/>
          </cell>
          <cell r="MZ13" t="str">
            <v/>
          </cell>
          <cell r="NA13" t="str">
            <v/>
          </cell>
          <cell r="NB13" t="str">
            <v/>
          </cell>
          <cell r="NC13" t="str">
            <v/>
          </cell>
          <cell r="ND13" t="str">
            <v/>
          </cell>
          <cell r="NE13" t="str">
            <v/>
          </cell>
          <cell r="NF13" t="str">
            <v/>
          </cell>
          <cell r="NG13" t="str">
            <v/>
          </cell>
          <cell r="NH13" t="str">
            <v/>
          </cell>
          <cell r="NI13" t="str">
            <v/>
          </cell>
          <cell r="NJ13" t="str">
            <v/>
          </cell>
          <cell r="NK13" t="str">
            <v/>
          </cell>
          <cell r="NL13" t="str">
            <v/>
          </cell>
          <cell r="NM13" t="str">
            <v/>
          </cell>
          <cell r="NN13" t="str">
            <v/>
          </cell>
          <cell r="NO13" t="str">
            <v/>
          </cell>
          <cell r="NP13" t="str">
            <v/>
          </cell>
          <cell r="NQ13" t="str">
            <v/>
          </cell>
          <cell r="NR13" t="str">
            <v/>
          </cell>
          <cell r="NS13" t="str">
            <v/>
          </cell>
          <cell r="NT13" t="str">
            <v/>
          </cell>
          <cell r="NU13" t="str">
            <v/>
          </cell>
        </row>
        <row r="14">
          <cell r="A14">
            <v>11</v>
          </cell>
          <cell r="B14" t="str">
            <v>IBNU FATASAFIRO</v>
          </cell>
          <cell r="C14" t="str">
            <v>L</v>
          </cell>
          <cell r="E14">
            <v>6759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/>
          </cell>
          <cell r="CB14" t="str">
            <v/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 t="str">
            <v/>
          </cell>
          <cell r="CQ14" t="str">
            <v/>
          </cell>
          <cell r="CR14" t="str">
            <v/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 t="str">
            <v/>
          </cell>
          <cell r="CY14" t="str">
            <v/>
          </cell>
          <cell r="CZ14" t="str">
            <v/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 t="str">
            <v/>
          </cell>
          <cell r="DG14" t="str">
            <v/>
          </cell>
          <cell r="DH14" t="str">
            <v/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 t="str">
            <v/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 t="str">
            <v/>
          </cell>
          <cell r="DW14" t="str">
            <v/>
          </cell>
          <cell r="DX14" t="str">
            <v/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 t="str">
            <v/>
          </cell>
          <cell r="EE14" t="str">
            <v/>
          </cell>
          <cell r="EF14" t="str">
            <v/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 t="str">
            <v/>
          </cell>
          <cell r="EM14" t="str">
            <v/>
          </cell>
          <cell r="EN14" t="str">
            <v/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 t="str">
            <v/>
          </cell>
          <cell r="EU14" t="str">
            <v/>
          </cell>
          <cell r="EV14" t="str">
            <v/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 t="str">
            <v/>
          </cell>
          <cell r="FC14" t="str">
            <v/>
          </cell>
          <cell r="FD14" t="str">
            <v/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 t="str">
            <v/>
          </cell>
          <cell r="FK14" t="str">
            <v/>
          </cell>
          <cell r="FL14" t="str">
            <v/>
          </cell>
          <cell r="FM14" t="str">
            <v/>
          </cell>
          <cell r="FN14" t="str">
            <v/>
          </cell>
          <cell r="FO14" t="str">
            <v/>
          </cell>
          <cell r="FP14" t="str">
            <v/>
          </cell>
          <cell r="FQ14" t="str">
            <v/>
          </cell>
          <cell r="FR14" t="str">
            <v/>
          </cell>
          <cell r="FS14" t="str">
            <v/>
          </cell>
          <cell r="FT14" t="str">
            <v/>
          </cell>
          <cell r="FU14" t="str">
            <v/>
          </cell>
          <cell r="FV14" t="str">
            <v/>
          </cell>
          <cell r="FW14" t="str">
            <v/>
          </cell>
          <cell r="FX14" t="str">
            <v/>
          </cell>
          <cell r="FY14" t="str">
            <v/>
          </cell>
          <cell r="FZ14" t="str">
            <v/>
          </cell>
          <cell r="GA14" t="str">
            <v/>
          </cell>
          <cell r="GB14" t="str">
            <v/>
          </cell>
          <cell r="GC14" t="str">
            <v/>
          </cell>
          <cell r="GD14" t="str">
            <v/>
          </cell>
          <cell r="GE14" t="str">
            <v/>
          </cell>
          <cell r="GF14" t="str">
            <v/>
          </cell>
          <cell r="GG14" t="str">
            <v/>
          </cell>
          <cell r="GH14" t="str">
            <v/>
          </cell>
          <cell r="GI14" t="str">
            <v/>
          </cell>
          <cell r="GJ14" t="str">
            <v/>
          </cell>
          <cell r="GK14" t="str">
            <v/>
          </cell>
          <cell r="GL14" t="str">
            <v/>
          </cell>
          <cell r="GM14" t="str">
            <v/>
          </cell>
          <cell r="GN14" t="str">
            <v/>
          </cell>
          <cell r="GO14" t="str">
            <v/>
          </cell>
          <cell r="GP14" t="str">
            <v/>
          </cell>
          <cell r="GQ14" t="str">
            <v/>
          </cell>
          <cell r="GR14" t="str">
            <v/>
          </cell>
          <cell r="GS14" t="str">
            <v/>
          </cell>
          <cell r="GT14" t="str">
            <v/>
          </cell>
          <cell r="GU14" t="str">
            <v/>
          </cell>
          <cell r="GV14" t="str">
            <v/>
          </cell>
          <cell r="GW14" t="str">
            <v/>
          </cell>
          <cell r="GX14" t="str">
            <v/>
          </cell>
          <cell r="GY14" t="str">
            <v/>
          </cell>
          <cell r="GZ14" t="str">
            <v/>
          </cell>
          <cell r="HA14" t="str">
            <v/>
          </cell>
          <cell r="HB14" t="str">
            <v/>
          </cell>
          <cell r="HC14" t="str">
            <v/>
          </cell>
          <cell r="HD14" t="str">
            <v/>
          </cell>
          <cell r="HE14" t="str">
            <v/>
          </cell>
          <cell r="HF14" t="str">
            <v/>
          </cell>
          <cell r="HG14" t="str">
            <v/>
          </cell>
          <cell r="HH14" t="str">
            <v/>
          </cell>
          <cell r="HI14" t="str">
            <v/>
          </cell>
          <cell r="HJ14" t="str">
            <v/>
          </cell>
          <cell r="HK14" t="str">
            <v/>
          </cell>
          <cell r="HL14" t="str">
            <v/>
          </cell>
          <cell r="HM14" t="str">
            <v/>
          </cell>
          <cell r="HN14" t="str">
            <v/>
          </cell>
          <cell r="HO14" t="str">
            <v/>
          </cell>
          <cell r="HP14" t="str">
            <v/>
          </cell>
          <cell r="HQ14" t="str">
            <v/>
          </cell>
          <cell r="HR14" t="str">
            <v/>
          </cell>
          <cell r="HS14" t="str">
            <v/>
          </cell>
          <cell r="HT14" t="str">
            <v/>
          </cell>
          <cell r="HU14" t="str">
            <v/>
          </cell>
          <cell r="HV14" t="str">
            <v/>
          </cell>
          <cell r="HW14" t="str">
            <v/>
          </cell>
          <cell r="HX14" t="str">
            <v/>
          </cell>
          <cell r="HY14" t="str">
            <v/>
          </cell>
          <cell r="HZ14" t="str">
            <v/>
          </cell>
          <cell r="IA14" t="str">
            <v/>
          </cell>
          <cell r="IB14" t="str">
            <v/>
          </cell>
          <cell r="IC14" t="str">
            <v/>
          </cell>
          <cell r="ID14" t="str">
            <v/>
          </cell>
          <cell r="IE14" t="str">
            <v/>
          </cell>
          <cell r="IF14" t="str">
            <v/>
          </cell>
          <cell r="IG14" t="str">
            <v/>
          </cell>
          <cell r="IH14" t="str">
            <v/>
          </cell>
          <cell r="II14" t="str">
            <v/>
          </cell>
          <cell r="IJ14" t="str">
            <v/>
          </cell>
          <cell r="IK14" t="str">
            <v/>
          </cell>
          <cell r="IL14" t="str">
            <v/>
          </cell>
          <cell r="IM14" t="str">
            <v/>
          </cell>
          <cell r="IN14" t="str">
            <v/>
          </cell>
          <cell r="IO14" t="str">
            <v/>
          </cell>
          <cell r="IP14" t="str">
            <v/>
          </cell>
          <cell r="IQ14" t="str">
            <v/>
          </cell>
          <cell r="IR14" t="str">
            <v/>
          </cell>
          <cell r="IS14" t="str">
            <v/>
          </cell>
          <cell r="IT14" t="str">
            <v/>
          </cell>
          <cell r="IU14" t="str">
            <v/>
          </cell>
          <cell r="IV14" t="str">
            <v/>
          </cell>
          <cell r="IW14" t="str">
            <v/>
          </cell>
          <cell r="IX14" t="str">
            <v/>
          </cell>
          <cell r="IY14" t="str">
            <v/>
          </cell>
          <cell r="IZ14" t="str">
            <v/>
          </cell>
          <cell r="JA14" t="str">
            <v/>
          </cell>
          <cell r="JB14" t="str">
            <v/>
          </cell>
          <cell r="JC14" t="str">
            <v/>
          </cell>
          <cell r="JD14" t="str">
            <v/>
          </cell>
          <cell r="JE14" t="str">
            <v/>
          </cell>
          <cell r="JF14" t="str">
            <v/>
          </cell>
          <cell r="JG14" t="str">
            <v/>
          </cell>
          <cell r="JH14" t="str">
            <v/>
          </cell>
          <cell r="JI14" t="str">
            <v/>
          </cell>
          <cell r="JJ14" t="str">
            <v/>
          </cell>
          <cell r="JK14" t="str">
            <v/>
          </cell>
          <cell r="JL14" t="str">
            <v/>
          </cell>
          <cell r="JM14" t="str">
            <v/>
          </cell>
          <cell r="JN14" t="str">
            <v/>
          </cell>
          <cell r="JO14" t="str">
            <v/>
          </cell>
          <cell r="JP14" t="str">
            <v/>
          </cell>
          <cell r="JQ14" t="str">
            <v/>
          </cell>
          <cell r="JR14" t="str">
            <v/>
          </cell>
          <cell r="JS14" t="str">
            <v/>
          </cell>
          <cell r="JT14" t="str">
            <v/>
          </cell>
          <cell r="JU14" t="str">
            <v/>
          </cell>
          <cell r="JV14" t="str">
            <v/>
          </cell>
          <cell r="JW14" t="str">
            <v/>
          </cell>
          <cell r="JX14" t="str">
            <v/>
          </cell>
          <cell r="JY14" t="str">
            <v/>
          </cell>
          <cell r="JZ14" t="str">
            <v/>
          </cell>
          <cell r="KA14" t="str">
            <v/>
          </cell>
          <cell r="KB14" t="str">
            <v/>
          </cell>
          <cell r="KC14" t="str">
            <v/>
          </cell>
          <cell r="KD14" t="str">
            <v/>
          </cell>
          <cell r="KE14" t="str">
            <v/>
          </cell>
          <cell r="KF14" t="str">
            <v/>
          </cell>
          <cell r="KG14" t="str">
            <v/>
          </cell>
          <cell r="KH14" t="str">
            <v/>
          </cell>
          <cell r="KI14" t="str">
            <v/>
          </cell>
          <cell r="KJ14" t="str">
            <v/>
          </cell>
          <cell r="KK14" t="str">
            <v/>
          </cell>
          <cell r="KL14" t="str">
            <v/>
          </cell>
          <cell r="KM14" t="str">
            <v/>
          </cell>
          <cell r="KN14" t="str">
            <v/>
          </cell>
          <cell r="KO14" t="str">
            <v/>
          </cell>
          <cell r="KP14" t="str">
            <v/>
          </cell>
          <cell r="KQ14" t="str">
            <v/>
          </cell>
          <cell r="KR14" t="str">
            <v/>
          </cell>
          <cell r="KS14" t="str">
            <v/>
          </cell>
          <cell r="KT14" t="str">
            <v/>
          </cell>
          <cell r="KU14" t="str">
            <v/>
          </cell>
          <cell r="KV14" t="str">
            <v/>
          </cell>
          <cell r="KW14" t="str">
            <v/>
          </cell>
          <cell r="KX14" t="str">
            <v/>
          </cell>
          <cell r="KY14" t="str">
            <v/>
          </cell>
          <cell r="KZ14" t="str">
            <v/>
          </cell>
          <cell r="LA14" t="str">
            <v/>
          </cell>
          <cell r="LB14" t="str">
            <v/>
          </cell>
          <cell r="LC14" t="str">
            <v/>
          </cell>
          <cell r="LD14" t="str">
            <v/>
          </cell>
          <cell r="LE14" t="str">
            <v/>
          </cell>
          <cell r="LF14" t="str">
            <v/>
          </cell>
          <cell r="LG14" t="str">
            <v/>
          </cell>
          <cell r="LH14" t="str">
            <v/>
          </cell>
          <cell r="LI14" t="str">
            <v/>
          </cell>
          <cell r="LJ14" t="str">
            <v/>
          </cell>
          <cell r="LK14" t="str">
            <v/>
          </cell>
          <cell r="LL14" t="str">
            <v/>
          </cell>
          <cell r="LM14" t="str">
            <v/>
          </cell>
          <cell r="LN14" t="str">
            <v/>
          </cell>
          <cell r="LO14" t="str">
            <v/>
          </cell>
          <cell r="LP14" t="str">
            <v/>
          </cell>
          <cell r="LQ14" t="str">
            <v/>
          </cell>
          <cell r="LR14" t="str">
            <v/>
          </cell>
          <cell r="LS14" t="str">
            <v/>
          </cell>
          <cell r="LT14" t="str">
            <v/>
          </cell>
          <cell r="LU14" t="str">
            <v/>
          </cell>
          <cell r="LV14" t="str">
            <v/>
          </cell>
          <cell r="LW14" t="str">
            <v/>
          </cell>
          <cell r="LX14" t="str">
            <v/>
          </cell>
          <cell r="LY14" t="str">
            <v/>
          </cell>
          <cell r="LZ14" t="str">
            <v/>
          </cell>
          <cell r="MA14" t="str">
            <v/>
          </cell>
          <cell r="MB14" t="str">
            <v/>
          </cell>
          <cell r="MC14" t="str">
            <v/>
          </cell>
          <cell r="MD14" t="str">
            <v/>
          </cell>
          <cell r="ME14" t="str">
            <v/>
          </cell>
          <cell r="MF14" t="str">
            <v/>
          </cell>
          <cell r="MG14" t="str">
            <v/>
          </cell>
          <cell r="MH14" t="str">
            <v/>
          </cell>
          <cell r="MI14" t="str">
            <v/>
          </cell>
          <cell r="MJ14" t="str">
            <v/>
          </cell>
          <cell r="MK14" t="str">
            <v/>
          </cell>
          <cell r="ML14" t="str">
            <v/>
          </cell>
          <cell r="MM14" t="str">
            <v/>
          </cell>
          <cell r="MN14" t="str">
            <v/>
          </cell>
          <cell r="MO14" t="str">
            <v/>
          </cell>
          <cell r="MP14" t="str">
            <v/>
          </cell>
          <cell r="MQ14" t="str">
            <v/>
          </cell>
          <cell r="MR14" t="str">
            <v/>
          </cell>
          <cell r="MS14" t="str">
            <v/>
          </cell>
          <cell r="MT14" t="str">
            <v/>
          </cell>
          <cell r="MU14" t="str">
            <v/>
          </cell>
          <cell r="MV14" t="str">
            <v/>
          </cell>
          <cell r="MW14" t="str">
            <v/>
          </cell>
          <cell r="MX14" t="str">
            <v/>
          </cell>
          <cell r="MY14" t="str">
            <v/>
          </cell>
          <cell r="MZ14" t="str">
            <v/>
          </cell>
          <cell r="NA14" t="str">
            <v/>
          </cell>
          <cell r="NB14" t="str">
            <v/>
          </cell>
          <cell r="NC14" t="str">
            <v/>
          </cell>
          <cell r="ND14" t="str">
            <v/>
          </cell>
          <cell r="NE14" t="str">
            <v/>
          </cell>
          <cell r="NF14" t="str">
            <v/>
          </cell>
          <cell r="NG14" t="str">
            <v/>
          </cell>
          <cell r="NH14" t="str">
            <v/>
          </cell>
          <cell r="NI14" t="str">
            <v/>
          </cell>
          <cell r="NJ14" t="str">
            <v/>
          </cell>
          <cell r="NK14" t="str">
            <v/>
          </cell>
          <cell r="NL14" t="str">
            <v/>
          </cell>
          <cell r="NM14" t="str">
            <v/>
          </cell>
          <cell r="NN14" t="str">
            <v/>
          </cell>
          <cell r="NO14" t="str">
            <v/>
          </cell>
          <cell r="NP14" t="str">
            <v/>
          </cell>
          <cell r="NQ14" t="str">
            <v/>
          </cell>
          <cell r="NR14" t="str">
            <v/>
          </cell>
          <cell r="NS14" t="str">
            <v/>
          </cell>
          <cell r="NT14" t="str">
            <v/>
          </cell>
          <cell r="NU14" t="str">
            <v/>
          </cell>
        </row>
        <row r="15">
          <cell r="A15">
            <v>12</v>
          </cell>
          <cell r="B15" t="str">
            <v>IIN  KARINA</v>
          </cell>
          <cell r="C15" t="str">
            <v>P</v>
          </cell>
          <cell r="E15">
            <v>6760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 t="str">
            <v/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 t="str">
            <v/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 t="str">
            <v/>
          </cell>
          <cell r="CY15" t="str">
            <v/>
          </cell>
          <cell r="CZ15" t="str">
            <v/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 t="str">
            <v/>
          </cell>
          <cell r="DG15" t="str">
            <v/>
          </cell>
          <cell r="DH15" t="str">
            <v/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 t="str">
            <v/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 t="str">
            <v/>
          </cell>
          <cell r="DW15" t="str">
            <v/>
          </cell>
          <cell r="DX15" t="str">
            <v/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 t="str">
            <v/>
          </cell>
          <cell r="EE15" t="str">
            <v/>
          </cell>
          <cell r="EF15" t="str">
            <v/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 t="str">
            <v/>
          </cell>
          <cell r="EM15" t="str">
            <v/>
          </cell>
          <cell r="EN15" t="str">
            <v/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 t="str">
            <v/>
          </cell>
          <cell r="EU15" t="str">
            <v/>
          </cell>
          <cell r="EV15" t="str">
            <v/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 t="str">
            <v/>
          </cell>
          <cell r="FC15" t="str">
            <v/>
          </cell>
          <cell r="FD15" t="str">
            <v/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 t="str">
            <v/>
          </cell>
          <cell r="FK15" t="str">
            <v/>
          </cell>
          <cell r="FL15" t="str">
            <v/>
          </cell>
          <cell r="FM15" t="str">
            <v/>
          </cell>
          <cell r="FN15" t="str">
            <v/>
          </cell>
          <cell r="FO15" t="str">
            <v/>
          </cell>
          <cell r="FP15" t="str">
            <v/>
          </cell>
          <cell r="FQ15" t="str">
            <v/>
          </cell>
          <cell r="FR15" t="str">
            <v/>
          </cell>
          <cell r="FS15" t="str">
            <v/>
          </cell>
          <cell r="FT15" t="str">
            <v/>
          </cell>
          <cell r="FU15" t="str">
            <v/>
          </cell>
          <cell r="FV15" t="str">
            <v/>
          </cell>
          <cell r="FW15" t="str">
            <v/>
          </cell>
          <cell r="FX15" t="str">
            <v/>
          </cell>
          <cell r="FY15" t="str">
            <v/>
          </cell>
          <cell r="FZ15" t="str">
            <v/>
          </cell>
          <cell r="GA15" t="str">
            <v/>
          </cell>
          <cell r="GB15" t="str">
            <v/>
          </cell>
          <cell r="GC15" t="str">
            <v/>
          </cell>
          <cell r="GD15" t="str">
            <v/>
          </cell>
          <cell r="GE15" t="str">
            <v/>
          </cell>
          <cell r="GF15" t="str">
            <v/>
          </cell>
          <cell r="GG15" t="str">
            <v/>
          </cell>
          <cell r="GH15" t="str">
            <v/>
          </cell>
          <cell r="GI15" t="str">
            <v/>
          </cell>
          <cell r="GJ15" t="str">
            <v/>
          </cell>
          <cell r="GK15" t="str">
            <v/>
          </cell>
          <cell r="GL15" t="str">
            <v/>
          </cell>
          <cell r="GM15" t="str">
            <v/>
          </cell>
          <cell r="GN15" t="str">
            <v/>
          </cell>
          <cell r="GO15" t="str">
            <v/>
          </cell>
          <cell r="GP15" t="str">
            <v/>
          </cell>
          <cell r="GQ15" t="str">
            <v/>
          </cell>
          <cell r="GR15" t="str">
            <v/>
          </cell>
          <cell r="GS15" t="str">
            <v/>
          </cell>
          <cell r="GT15" t="str">
            <v/>
          </cell>
          <cell r="GU15" t="str">
            <v/>
          </cell>
          <cell r="GV15" t="str">
            <v/>
          </cell>
          <cell r="GW15" t="str">
            <v/>
          </cell>
          <cell r="GX15" t="str">
            <v/>
          </cell>
          <cell r="GY15" t="str">
            <v/>
          </cell>
          <cell r="GZ15" t="str">
            <v/>
          </cell>
          <cell r="HA15" t="str">
            <v/>
          </cell>
          <cell r="HB15" t="str">
            <v/>
          </cell>
          <cell r="HC15" t="str">
            <v/>
          </cell>
          <cell r="HD15" t="str">
            <v/>
          </cell>
          <cell r="HE15" t="str">
            <v/>
          </cell>
          <cell r="HF15" t="str">
            <v/>
          </cell>
          <cell r="HG15" t="str">
            <v/>
          </cell>
          <cell r="HH15" t="str">
            <v/>
          </cell>
          <cell r="HI15" t="str">
            <v/>
          </cell>
          <cell r="HJ15" t="str">
            <v/>
          </cell>
          <cell r="HK15" t="str">
            <v/>
          </cell>
          <cell r="HL15" t="str">
            <v/>
          </cell>
          <cell r="HM15" t="str">
            <v/>
          </cell>
          <cell r="HN15" t="str">
            <v/>
          </cell>
          <cell r="HO15" t="str">
            <v/>
          </cell>
          <cell r="HP15" t="str">
            <v/>
          </cell>
          <cell r="HQ15" t="str">
            <v/>
          </cell>
          <cell r="HR15" t="str">
            <v/>
          </cell>
          <cell r="HS15" t="str">
            <v/>
          </cell>
          <cell r="HT15" t="str">
            <v/>
          </cell>
          <cell r="HU15" t="str">
            <v/>
          </cell>
          <cell r="HV15" t="str">
            <v/>
          </cell>
          <cell r="HW15" t="str">
            <v/>
          </cell>
          <cell r="HX15" t="str">
            <v/>
          </cell>
          <cell r="HY15" t="str">
            <v/>
          </cell>
          <cell r="HZ15" t="str">
            <v/>
          </cell>
          <cell r="IA15" t="str">
            <v/>
          </cell>
          <cell r="IB15" t="str">
            <v/>
          </cell>
          <cell r="IC15" t="str">
            <v/>
          </cell>
          <cell r="ID15" t="str">
            <v/>
          </cell>
          <cell r="IE15" t="str">
            <v/>
          </cell>
          <cell r="IF15" t="str">
            <v/>
          </cell>
          <cell r="IG15" t="str">
            <v/>
          </cell>
          <cell r="IH15" t="str">
            <v/>
          </cell>
          <cell r="II15" t="str">
            <v/>
          </cell>
          <cell r="IJ15" t="str">
            <v/>
          </cell>
          <cell r="IK15" t="str">
            <v/>
          </cell>
          <cell r="IL15" t="str">
            <v/>
          </cell>
          <cell r="IM15" t="str">
            <v/>
          </cell>
          <cell r="IN15" t="str">
            <v/>
          </cell>
          <cell r="IO15" t="str">
            <v/>
          </cell>
          <cell r="IP15" t="str">
            <v/>
          </cell>
          <cell r="IQ15" t="str">
            <v/>
          </cell>
          <cell r="IR15" t="str">
            <v/>
          </cell>
          <cell r="IS15" t="str">
            <v/>
          </cell>
          <cell r="IT15" t="str">
            <v/>
          </cell>
          <cell r="IU15" t="str">
            <v/>
          </cell>
          <cell r="IV15" t="str">
            <v/>
          </cell>
          <cell r="IW15" t="str">
            <v/>
          </cell>
          <cell r="IX15" t="str">
            <v/>
          </cell>
          <cell r="IY15" t="str">
            <v/>
          </cell>
          <cell r="IZ15" t="str">
            <v/>
          </cell>
          <cell r="JA15" t="str">
            <v/>
          </cell>
          <cell r="JB15" t="str">
            <v/>
          </cell>
          <cell r="JC15" t="str">
            <v/>
          </cell>
          <cell r="JD15" t="str">
            <v/>
          </cell>
          <cell r="JE15" t="str">
            <v/>
          </cell>
          <cell r="JF15" t="str">
            <v/>
          </cell>
          <cell r="JG15" t="str">
            <v/>
          </cell>
          <cell r="JH15" t="str">
            <v/>
          </cell>
          <cell r="JI15" t="str">
            <v/>
          </cell>
          <cell r="JJ15" t="str">
            <v/>
          </cell>
          <cell r="JK15" t="str">
            <v/>
          </cell>
          <cell r="JL15" t="str">
            <v/>
          </cell>
          <cell r="JM15" t="str">
            <v/>
          </cell>
          <cell r="JN15" t="str">
            <v/>
          </cell>
          <cell r="JO15" t="str">
            <v/>
          </cell>
          <cell r="JP15" t="str">
            <v/>
          </cell>
          <cell r="JQ15" t="str">
            <v/>
          </cell>
          <cell r="JR15" t="str">
            <v/>
          </cell>
          <cell r="JS15" t="str">
            <v/>
          </cell>
          <cell r="JT15" t="str">
            <v/>
          </cell>
          <cell r="JU15" t="str">
            <v/>
          </cell>
          <cell r="JV15" t="str">
            <v/>
          </cell>
          <cell r="JW15" t="str">
            <v/>
          </cell>
          <cell r="JX15" t="str">
            <v/>
          </cell>
          <cell r="JY15" t="str">
            <v/>
          </cell>
          <cell r="JZ15" t="str">
            <v/>
          </cell>
          <cell r="KA15" t="str">
            <v/>
          </cell>
          <cell r="KB15" t="str">
            <v/>
          </cell>
          <cell r="KC15" t="str">
            <v/>
          </cell>
          <cell r="KD15" t="str">
            <v/>
          </cell>
          <cell r="KE15" t="str">
            <v/>
          </cell>
          <cell r="KF15" t="str">
            <v/>
          </cell>
          <cell r="KG15" t="str">
            <v/>
          </cell>
          <cell r="KH15" t="str">
            <v/>
          </cell>
          <cell r="KI15" t="str">
            <v/>
          </cell>
          <cell r="KJ15" t="str">
            <v/>
          </cell>
          <cell r="KK15" t="str">
            <v/>
          </cell>
          <cell r="KL15" t="str">
            <v/>
          </cell>
          <cell r="KM15" t="str">
            <v/>
          </cell>
          <cell r="KN15" t="str">
            <v/>
          </cell>
          <cell r="KO15" t="str">
            <v/>
          </cell>
          <cell r="KP15" t="str">
            <v/>
          </cell>
          <cell r="KQ15" t="str">
            <v/>
          </cell>
          <cell r="KR15" t="str">
            <v/>
          </cell>
          <cell r="KS15" t="str">
            <v/>
          </cell>
          <cell r="KT15" t="str">
            <v/>
          </cell>
          <cell r="KU15" t="str">
            <v/>
          </cell>
          <cell r="KV15" t="str">
            <v/>
          </cell>
          <cell r="KW15" t="str">
            <v/>
          </cell>
          <cell r="KX15" t="str">
            <v/>
          </cell>
          <cell r="KY15" t="str">
            <v/>
          </cell>
          <cell r="KZ15" t="str">
            <v/>
          </cell>
          <cell r="LA15" t="str">
            <v/>
          </cell>
          <cell r="LB15" t="str">
            <v/>
          </cell>
          <cell r="LC15" t="str">
            <v/>
          </cell>
          <cell r="LD15" t="str">
            <v/>
          </cell>
          <cell r="LE15" t="str">
            <v/>
          </cell>
          <cell r="LF15" t="str">
            <v/>
          </cell>
          <cell r="LG15" t="str">
            <v/>
          </cell>
          <cell r="LH15" t="str">
            <v/>
          </cell>
          <cell r="LI15" t="str">
            <v/>
          </cell>
          <cell r="LJ15" t="str">
            <v/>
          </cell>
          <cell r="LK15" t="str">
            <v/>
          </cell>
          <cell r="LL15" t="str">
            <v/>
          </cell>
          <cell r="LM15" t="str">
            <v/>
          </cell>
          <cell r="LN15" t="str">
            <v/>
          </cell>
          <cell r="LO15" t="str">
            <v/>
          </cell>
          <cell r="LP15" t="str">
            <v/>
          </cell>
          <cell r="LQ15" t="str">
            <v/>
          </cell>
          <cell r="LR15" t="str">
            <v/>
          </cell>
          <cell r="LS15" t="str">
            <v/>
          </cell>
          <cell r="LT15" t="str">
            <v/>
          </cell>
          <cell r="LU15" t="str">
            <v/>
          </cell>
          <cell r="LV15" t="str">
            <v/>
          </cell>
          <cell r="LW15" t="str">
            <v/>
          </cell>
          <cell r="LX15" t="str">
            <v/>
          </cell>
          <cell r="LY15" t="str">
            <v/>
          </cell>
          <cell r="LZ15" t="str">
            <v/>
          </cell>
          <cell r="MA15" t="str">
            <v/>
          </cell>
          <cell r="MB15" t="str">
            <v/>
          </cell>
          <cell r="MC15" t="str">
            <v/>
          </cell>
          <cell r="MD15" t="str">
            <v/>
          </cell>
          <cell r="ME15" t="str">
            <v/>
          </cell>
          <cell r="MF15" t="str">
            <v/>
          </cell>
          <cell r="MG15" t="str">
            <v/>
          </cell>
          <cell r="MH15" t="str">
            <v/>
          </cell>
          <cell r="MI15" t="str">
            <v/>
          </cell>
          <cell r="MJ15" t="str">
            <v/>
          </cell>
          <cell r="MK15" t="str">
            <v/>
          </cell>
          <cell r="ML15" t="str">
            <v/>
          </cell>
          <cell r="MM15" t="str">
            <v/>
          </cell>
          <cell r="MN15" t="str">
            <v/>
          </cell>
          <cell r="MO15" t="str">
            <v/>
          </cell>
          <cell r="MP15" t="str">
            <v/>
          </cell>
          <cell r="MQ15" t="str">
            <v/>
          </cell>
          <cell r="MR15" t="str">
            <v/>
          </cell>
          <cell r="MS15" t="str">
            <v/>
          </cell>
          <cell r="MT15" t="str">
            <v/>
          </cell>
          <cell r="MU15" t="str">
            <v/>
          </cell>
          <cell r="MV15" t="str">
            <v/>
          </cell>
          <cell r="MW15" t="str">
            <v/>
          </cell>
          <cell r="MX15" t="str">
            <v/>
          </cell>
          <cell r="MY15" t="str">
            <v/>
          </cell>
          <cell r="MZ15" t="str">
            <v/>
          </cell>
          <cell r="NA15" t="str">
            <v/>
          </cell>
          <cell r="NB15" t="str">
            <v/>
          </cell>
          <cell r="NC15" t="str">
            <v/>
          </cell>
          <cell r="ND15" t="str">
            <v/>
          </cell>
          <cell r="NE15" t="str">
            <v/>
          </cell>
          <cell r="NF15" t="str">
            <v/>
          </cell>
          <cell r="NG15" t="str">
            <v/>
          </cell>
          <cell r="NH15" t="str">
            <v/>
          </cell>
          <cell r="NI15" t="str">
            <v/>
          </cell>
          <cell r="NJ15" t="str">
            <v/>
          </cell>
          <cell r="NK15" t="str">
            <v/>
          </cell>
          <cell r="NL15" t="str">
            <v/>
          </cell>
          <cell r="NM15" t="str">
            <v/>
          </cell>
          <cell r="NN15" t="str">
            <v/>
          </cell>
          <cell r="NO15" t="str">
            <v/>
          </cell>
          <cell r="NP15" t="str">
            <v/>
          </cell>
          <cell r="NQ15" t="str">
            <v/>
          </cell>
          <cell r="NR15" t="str">
            <v/>
          </cell>
          <cell r="NS15" t="str">
            <v/>
          </cell>
          <cell r="NT15" t="str">
            <v/>
          </cell>
          <cell r="NU15" t="str">
            <v/>
          </cell>
        </row>
        <row r="16">
          <cell r="A16">
            <v>13</v>
          </cell>
          <cell r="B16" t="str">
            <v>INDAH HARISANDI</v>
          </cell>
          <cell r="C16" t="str">
            <v>P</v>
          </cell>
          <cell r="E16">
            <v>6761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 t="str">
            <v/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 t="str">
            <v/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 t="str">
            <v/>
          </cell>
          <cell r="CY16" t="str">
            <v/>
          </cell>
          <cell r="CZ16" t="str">
            <v/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 t="str">
            <v/>
          </cell>
          <cell r="DG16" t="str">
            <v/>
          </cell>
          <cell r="DH16" t="str">
            <v/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 t="str">
            <v/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 t="str">
            <v/>
          </cell>
          <cell r="DW16" t="str">
            <v/>
          </cell>
          <cell r="DX16" t="str">
            <v/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 t="str">
            <v/>
          </cell>
          <cell r="EE16" t="str">
            <v/>
          </cell>
          <cell r="EF16" t="str">
            <v/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 t="str">
            <v/>
          </cell>
          <cell r="EM16" t="str">
            <v/>
          </cell>
          <cell r="EN16" t="str">
            <v/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 t="str">
            <v/>
          </cell>
          <cell r="EU16" t="str">
            <v/>
          </cell>
          <cell r="EV16" t="str">
            <v/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 t="str">
            <v/>
          </cell>
          <cell r="FC16" t="str">
            <v/>
          </cell>
          <cell r="FD16" t="str">
            <v/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 t="str">
            <v/>
          </cell>
          <cell r="FK16" t="str">
            <v/>
          </cell>
          <cell r="FL16" t="str">
            <v/>
          </cell>
          <cell r="FM16" t="str">
            <v/>
          </cell>
          <cell r="FN16" t="str">
            <v/>
          </cell>
          <cell r="FO16" t="str">
            <v/>
          </cell>
          <cell r="FP16" t="str">
            <v/>
          </cell>
          <cell r="FQ16" t="str">
            <v/>
          </cell>
          <cell r="FR16" t="str">
            <v/>
          </cell>
          <cell r="FS16" t="str">
            <v/>
          </cell>
          <cell r="FT16" t="str">
            <v/>
          </cell>
          <cell r="FU16" t="str">
            <v/>
          </cell>
          <cell r="FV16" t="str">
            <v/>
          </cell>
          <cell r="FW16" t="str">
            <v/>
          </cell>
          <cell r="FX16" t="str">
            <v/>
          </cell>
          <cell r="FY16" t="str">
            <v/>
          </cell>
          <cell r="FZ16" t="str">
            <v/>
          </cell>
          <cell r="GA16" t="str">
            <v/>
          </cell>
          <cell r="GB16" t="str">
            <v/>
          </cell>
          <cell r="GC16" t="str">
            <v/>
          </cell>
          <cell r="GD16" t="str">
            <v/>
          </cell>
          <cell r="GE16" t="str">
            <v/>
          </cell>
          <cell r="GF16" t="str">
            <v/>
          </cell>
          <cell r="GG16" t="str">
            <v/>
          </cell>
          <cell r="GH16" t="str">
            <v/>
          </cell>
          <cell r="GI16" t="str">
            <v/>
          </cell>
          <cell r="GJ16" t="str">
            <v/>
          </cell>
          <cell r="GK16" t="str">
            <v/>
          </cell>
          <cell r="GL16" t="str">
            <v/>
          </cell>
          <cell r="GM16" t="str">
            <v/>
          </cell>
          <cell r="GN16" t="str">
            <v/>
          </cell>
          <cell r="GO16" t="str">
            <v/>
          </cell>
          <cell r="GP16" t="str">
            <v/>
          </cell>
          <cell r="GQ16" t="str">
            <v/>
          </cell>
          <cell r="GR16" t="str">
            <v/>
          </cell>
          <cell r="GS16" t="str">
            <v/>
          </cell>
          <cell r="GT16" t="str">
            <v/>
          </cell>
          <cell r="GU16" t="str">
            <v/>
          </cell>
          <cell r="GV16" t="str">
            <v/>
          </cell>
          <cell r="GW16" t="str">
            <v/>
          </cell>
          <cell r="GX16" t="str">
            <v/>
          </cell>
          <cell r="GY16" t="str">
            <v/>
          </cell>
          <cell r="GZ16" t="str">
            <v/>
          </cell>
          <cell r="HA16" t="str">
            <v/>
          </cell>
          <cell r="HB16" t="str">
            <v/>
          </cell>
          <cell r="HC16" t="str">
            <v/>
          </cell>
          <cell r="HD16" t="str">
            <v/>
          </cell>
          <cell r="HE16" t="str">
            <v/>
          </cell>
          <cell r="HF16" t="str">
            <v/>
          </cell>
          <cell r="HG16" t="str">
            <v/>
          </cell>
          <cell r="HH16" t="str">
            <v/>
          </cell>
          <cell r="HI16" t="str">
            <v/>
          </cell>
          <cell r="HJ16" t="str">
            <v/>
          </cell>
          <cell r="HK16" t="str">
            <v/>
          </cell>
          <cell r="HL16" t="str">
            <v/>
          </cell>
          <cell r="HM16" t="str">
            <v/>
          </cell>
          <cell r="HN16" t="str">
            <v/>
          </cell>
          <cell r="HO16" t="str">
            <v/>
          </cell>
          <cell r="HP16" t="str">
            <v/>
          </cell>
          <cell r="HQ16" t="str">
            <v/>
          </cell>
          <cell r="HR16" t="str">
            <v/>
          </cell>
          <cell r="HS16" t="str">
            <v/>
          </cell>
          <cell r="HT16" t="str">
            <v/>
          </cell>
          <cell r="HU16" t="str">
            <v/>
          </cell>
          <cell r="HV16" t="str">
            <v/>
          </cell>
          <cell r="HW16" t="str">
            <v/>
          </cell>
          <cell r="HX16" t="str">
            <v/>
          </cell>
          <cell r="HY16" t="str">
            <v/>
          </cell>
          <cell r="HZ16" t="str">
            <v/>
          </cell>
          <cell r="IA16" t="str">
            <v/>
          </cell>
          <cell r="IB16" t="str">
            <v/>
          </cell>
          <cell r="IC16" t="str">
            <v/>
          </cell>
          <cell r="ID16" t="str">
            <v/>
          </cell>
          <cell r="IE16" t="str">
            <v/>
          </cell>
          <cell r="IF16" t="str">
            <v/>
          </cell>
          <cell r="IG16" t="str">
            <v/>
          </cell>
          <cell r="IH16" t="str">
            <v/>
          </cell>
          <cell r="II16" t="str">
            <v/>
          </cell>
          <cell r="IJ16" t="str">
            <v/>
          </cell>
          <cell r="IK16" t="str">
            <v/>
          </cell>
          <cell r="IL16" t="str">
            <v/>
          </cell>
          <cell r="IM16" t="str">
            <v/>
          </cell>
          <cell r="IN16" t="str">
            <v/>
          </cell>
          <cell r="IO16" t="str">
            <v/>
          </cell>
          <cell r="IP16" t="str">
            <v/>
          </cell>
          <cell r="IQ16" t="str">
            <v/>
          </cell>
          <cell r="IR16" t="str">
            <v/>
          </cell>
          <cell r="IS16" t="str">
            <v/>
          </cell>
          <cell r="IT16" t="str">
            <v/>
          </cell>
          <cell r="IU16" t="str">
            <v/>
          </cell>
          <cell r="IV16" t="str">
            <v/>
          </cell>
          <cell r="IW16" t="str">
            <v/>
          </cell>
          <cell r="IX16" t="str">
            <v/>
          </cell>
          <cell r="IY16" t="str">
            <v/>
          </cell>
          <cell r="IZ16" t="str">
            <v/>
          </cell>
          <cell r="JA16" t="str">
            <v/>
          </cell>
          <cell r="JB16" t="str">
            <v/>
          </cell>
          <cell r="JC16" t="str">
            <v/>
          </cell>
          <cell r="JD16" t="str">
            <v/>
          </cell>
          <cell r="JE16" t="str">
            <v/>
          </cell>
          <cell r="JF16" t="str">
            <v/>
          </cell>
          <cell r="JG16" t="str">
            <v/>
          </cell>
          <cell r="JH16" t="str">
            <v/>
          </cell>
          <cell r="JI16" t="str">
            <v/>
          </cell>
          <cell r="JJ16" t="str">
            <v/>
          </cell>
          <cell r="JK16" t="str">
            <v/>
          </cell>
          <cell r="JL16" t="str">
            <v/>
          </cell>
          <cell r="JM16" t="str">
            <v/>
          </cell>
          <cell r="JN16" t="str">
            <v/>
          </cell>
          <cell r="JO16" t="str">
            <v/>
          </cell>
          <cell r="JP16" t="str">
            <v/>
          </cell>
          <cell r="JQ16" t="str">
            <v/>
          </cell>
          <cell r="JR16" t="str">
            <v/>
          </cell>
          <cell r="JS16" t="str">
            <v/>
          </cell>
          <cell r="JT16" t="str">
            <v/>
          </cell>
          <cell r="JU16" t="str">
            <v/>
          </cell>
          <cell r="JV16" t="str">
            <v/>
          </cell>
          <cell r="JW16" t="str">
            <v/>
          </cell>
          <cell r="JX16" t="str">
            <v/>
          </cell>
          <cell r="JY16" t="str">
            <v/>
          </cell>
          <cell r="JZ16" t="str">
            <v/>
          </cell>
          <cell r="KA16" t="str">
            <v/>
          </cell>
          <cell r="KB16" t="str">
            <v/>
          </cell>
          <cell r="KC16" t="str">
            <v/>
          </cell>
          <cell r="KD16" t="str">
            <v/>
          </cell>
          <cell r="KE16" t="str">
            <v/>
          </cell>
          <cell r="KF16" t="str">
            <v/>
          </cell>
          <cell r="KG16" t="str">
            <v/>
          </cell>
          <cell r="KH16" t="str">
            <v/>
          </cell>
          <cell r="KI16" t="str">
            <v/>
          </cell>
          <cell r="KJ16" t="str">
            <v/>
          </cell>
          <cell r="KK16" t="str">
            <v/>
          </cell>
          <cell r="KL16" t="str">
            <v/>
          </cell>
          <cell r="KM16" t="str">
            <v/>
          </cell>
          <cell r="KN16" t="str">
            <v/>
          </cell>
          <cell r="KO16" t="str">
            <v/>
          </cell>
          <cell r="KP16" t="str">
            <v/>
          </cell>
          <cell r="KQ16" t="str">
            <v/>
          </cell>
          <cell r="KR16" t="str">
            <v/>
          </cell>
          <cell r="KS16" t="str">
            <v/>
          </cell>
          <cell r="KT16" t="str">
            <v/>
          </cell>
          <cell r="KU16" t="str">
            <v/>
          </cell>
          <cell r="KV16" t="str">
            <v/>
          </cell>
          <cell r="KW16" t="str">
            <v/>
          </cell>
          <cell r="KX16" t="str">
            <v/>
          </cell>
          <cell r="KY16" t="str">
            <v/>
          </cell>
          <cell r="KZ16" t="str">
            <v/>
          </cell>
          <cell r="LA16" t="str">
            <v/>
          </cell>
          <cell r="LB16" t="str">
            <v/>
          </cell>
          <cell r="LC16" t="str">
            <v/>
          </cell>
          <cell r="LD16" t="str">
            <v/>
          </cell>
          <cell r="LE16" t="str">
            <v/>
          </cell>
          <cell r="LF16" t="str">
            <v/>
          </cell>
          <cell r="LG16" t="str">
            <v/>
          </cell>
          <cell r="LH16" t="str">
            <v/>
          </cell>
          <cell r="LI16" t="str">
            <v/>
          </cell>
          <cell r="LJ16" t="str">
            <v/>
          </cell>
          <cell r="LK16" t="str">
            <v/>
          </cell>
          <cell r="LL16" t="str">
            <v/>
          </cell>
          <cell r="LM16" t="str">
            <v/>
          </cell>
          <cell r="LN16" t="str">
            <v/>
          </cell>
          <cell r="LO16" t="str">
            <v/>
          </cell>
          <cell r="LP16" t="str">
            <v/>
          </cell>
          <cell r="LQ16" t="str">
            <v/>
          </cell>
          <cell r="LR16" t="str">
            <v/>
          </cell>
          <cell r="LS16" t="str">
            <v/>
          </cell>
          <cell r="LT16" t="str">
            <v/>
          </cell>
          <cell r="LU16" t="str">
            <v/>
          </cell>
          <cell r="LV16" t="str">
            <v/>
          </cell>
          <cell r="LW16" t="str">
            <v/>
          </cell>
          <cell r="LX16" t="str">
            <v/>
          </cell>
          <cell r="LY16" t="str">
            <v/>
          </cell>
          <cell r="LZ16" t="str">
            <v/>
          </cell>
          <cell r="MA16" t="str">
            <v/>
          </cell>
          <cell r="MB16" t="str">
            <v/>
          </cell>
          <cell r="MC16" t="str">
            <v/>
          </cell>
          <cell r="MD16" t="str">
            <v/>
          </cell>
          <cell r="ME16" t="str">
            <v/>
          </cell>
          <cell r="MF16" t="str">
            <v/>
          </cell>
          <cell r="MG16" t="str">
            <v/>
          </cell>
          <cell r="MH16" t="str">
            <v/>
          </cell>
          <cell r="MI16" t="str">
            <v/>
          </cell>
          <cell r="MJ16" t="str">
            <v/>
          </cell>
          <cell r="MK16" t="str">
            <v/>
          </cell>
          <cell r="ML16" t="str">
            <v/>
          </cell>
          <cell r="MM16" t="str">
            <v/>
          </cell>
          <cell r="MN16" t="str">
            <v/>
          </cell>
          <cell r="MO16" t="str">
            <v/>
          </cell>
          <cell r="MP16" t="str">
            <v/>
          </cell>
          <cell r="MQ16" t="str">
            <v/>
          </cell>
          <cell r="MR16" t="str">
            <v/>
          </cell>
          <cell r="MS16" t="str">
            <v/>
          </cell>
          <cell r="MT16" t="str">
            <v/>
          </cell>
          <cell r="MU16" t="str">
            <v/>
          </cell>
          <cell r="MV16" t="str">
            <v/>
          </cell>
          <cell r="MW16" t="str">
            <v/>
          </cell>
          <cell r="MX16" t="str">
            <v/>
          </cell>
          <cell r="MY16" t="str">
            <v/>
          </cell>
          <cell r="MZ16" t="str">
            <v/>
          </cell>
          <cell r="NA16" t="str">
            <v/>
          </cell>
          <cell r="NB16" t="str">
            <v/>
          </cell>
          <cell r="NC16" t="str">
            <v/>
          </cell>
          <cell r="ND16" t="str">
            <v/>
          </cell>
          <cell r="NE16" t="str">
            <v/>
          </cell>
          <cell r="NF16" t="str">
            <v/>
          </cell>
          <cell r="NG16" t="str">
            <v/>
          </cell>
          <cell r="NH16" t="str">
            <v/>
          </cell>
          <cell r="NI16" t="str">
            <v/>
          </cell>
          <cell r="NJ16" t="str">
            <v/>
          </cell>
          <cell r="NK16" t="str">
            <v/>
          </cell>
          <cell r="NL16" t="str">
            <v/>
          </cell>
          <cell r="NM16" t="str">
            <v/>
          </cell>
          <cell r="NN16" t="str">
            <v/>
          </cell>
          <cell r="NO16" t="str">
            <v/>
          </cell>
          <cell r="NP16" t="str">
            <v/>
          </cell>
          <cell r="NQ16" t="str">
            <v/>
          </cell>
          <cell r="NR16" t="str">
            <v/>
          </cell>
          <cell r="NS16" t="str">
            <v/>
          </cell>
          <cell r="NT16" t="str">
            <v/>
          </cell>
          <cell r="NU16" t="str">
            <v/>
          </cell>
        </row>
        <row r="17">
          <cell r="A17">
            <v>14</v>
          </cell>
          <cell r="B17" t="str">
            <v>INDAH PERMATASARI</v>
          </cell>
          <cell r="C17" t="str">
            <v>P</v>
          </cell>
          <cell r="E17">
            <v>6762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 t="str">
            <v/>
          </cell>
          <cell r="DG17" t="str">
            <v/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 t="str">
            <v/>
          </cell>
          <cell r="DW17" t="str">
            <v/>
          </cell>
          <cell r="DX17" t="str">
            <v/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 t="str">
            <v/>
          </cell>
          <cell r="EE17" t="str">
            <v/>
          </cell>
          <cell r="EF17" t="str">
            <v/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 t="str">
            <v/>
          </cell>
          <cell r="EM17" t="str">
            <v/>
          </cell>
          <cell r="EN17" t="str">
            <v/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 t="str">
            <v/>
          </cell>
          <cell r="EU17" t="str">
            <v/>
          </cell>
          <cell r="EV17" t="str">
            <v/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 t="str">
            <v/>
          </cell>
          <cell r="FC17" t="str">
            <v/>
          </cell>
          <cell r="FD17" t="str">
            <v/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 t="str">
            <v/>
          </cell>
          <cell r="FK17" t="str">
            <v/>
          </cell>
          <cell r="FL17" t="str">
            <v/>
          </cell>
          <cell r="FM17" t="str">
            <v/>
          </cell>
          <cell r="FN17" t="str">
            <v/>
          </cell>
          <cell r="FO17" t="str">
            <v/>
          </cell>
          <cell r="FP17" t="str">
            <v/>
          </cell>
          <cell r="FQ17" t="str">
            <v/>
          </cell>
          <cell r="FR17" t="str">
            <v/>
          </cell>
          <cell r="FS17" t="str">
            <v/>
          </cell>
          <cell r="FT17" t="str">
            <v/>
          </cell>
          <cell r="FU17" t="str">
            <v/>
          </cell>
          <cell r="FV17" t="str">
            <v/>
          </cell>
          <cell r="FW17" t="str">
            <v/>
          </cell>
          <cell r="FX17" t="str">
            <v/>
          </cell>
          <cell r="FY17" t="str">
            <v/>
          </cell>
          <cell r="FZ17" t="str">
            <v/>
          </cell>
          <cell r="GA17" t="str">
            <v/>
          </cell>
          <cell r="GB17" t="str">
            <v/>
          </cell>
          <cell r="GC17" t="str">
            <v/>
          </cell>
          <cell r="GD17" t="str">
            <v/>
          </cell>
          <cell r="GE17" t="str">
            <v/>
          </cell>
          <cell r="GF17" t="str">
            <v/>
          </cell>
          <cell r="GG17" t="str">
            <v/>
          </cell>
          <cell r="GH17" t="str">
            <v/>
          </cell>
          <cell r="GI17" t="str">
            <v/>
          </cell>
          <cell r="GJ17" t="str">
            <v/>
          </cell>
          <cell r="GK17" t="str">
            <v/>
          </cell>
          <cell r="GL17" t="str">
            <v/>
          </cell>
          <cell r="GM17" t="str">
            <v/>
          </cell>
          <cell r="GN17" t="str">
            <v/>
          </cell>
          <cell r="GO17" t="str">
            <v/>
          </cell>
          <cell r="GP17" t="str">
            <v/>
          </cell>
          <cell r="GQ17" t="str">
            <v/>
          </cell>
          <cell r="GR17" t="str">
            <v/>
          </cell>
          <cell r="GS17" t="str">
            <v/>
          </cell>
          <cell r="GT17" t="str">
            <v/>
          </cell>
          <cell r="GU17" t="str">
            <v/>
          </cell>
          <cell r="GV17" t="str">
            <v/>
          </cell>
          <cell r="GW17" t="str">
            <v/>
          </cell>
          <cell r="GX17" t="str">
            <v/>
          </cell>
          <cell r="GY17" t="str">
            <v/>
          </cell>
          <cell r="GZ17" t="str">
            <v/>
          </cell>
          <cell r="HA17" t="str">
            <v/>
          </cell>
          <cell r="HB17" t="str">
            <v/>
          </cell>
          <cell r="HC17" t="str">
            <v/>
          </cell>
          <cell r="HD17" t="str">
            <v/>
          </cell>
          <cell r="HE17" t="str">
            <v/>
          </cell>
          <cell r="HF17" t="str">
            <v/>
          </cell>
          <cell r="HG17" t="str">
            <v/>
          </cell>
          <cell r="HH17" t="str">
            <v/>
          </cell>
          <cell r="HI17" t="str">
            <v/>
          </cell>
          <cell r="HJ17" t="str">
            <v/>
          </cell>
          <cell r="HK17" t="str">
            <v/>
          </cell>
          <cell r="HL17" t="str">
            <v/>
          </cell>
          <cell r="HM17" t="str">
            <v/>
          </cell>
          <cell r="HN17" t="str">
            <v/>
          </cell>
          <cell r="HO17" t="str">
            <v/>
          </cell>
          <cell r="HP17" t="str">
            <v/>
          </cell>
          <cell r="HQ17" t="str">
            <v/>
          </cell>
          <cell r="HR17" t="str">
            <v/>
          </cell>
          <cell r="HS17" t="str">
            <v/>
          </cell>
          <cell r="HT17" t="str">
            <v/>
          </cell>
          <cell r="HU17" t="str">
            <v/>
          </cell>
          <cell r="HV17" t="str">
            <v/>
          </cell>
          <cell r="HW17" t="str">
            <v/>
          </cell>
          <cell r="HX17" t="str">
            <v/>
          </cell>
          <cell r="HY17" t="str">
            <v/>
          </cell>
          <cell r="HZ17" t="str">
            <v/>
          </cell>
          <cell r="IA17" t="str">
            <v/>
          </cell>
          <cell r="IB17" t="str">
            <v/>
          </cell>
          <cell r="IC17" t="str">
            <v/>
          </cell>
          <cell r="ID17" t="str">
            <v/>
          </cell>
          <cell r="IE17" t="str">
            <v/>
          </cell>
          <cell r="IF17" t="str">
            <v/>
          </cell>
          <cell r="IG17" t="str">
            <v/>
          </cell>
          <cell r="IH17" t="str">
            <v/>
          </cell>
          <cell r="II17" t="str">
            <v/>
          </cell>
          <cell r="IJ17" t="str">
            <v/>
          </cell>
          <cell r="IK17" t="str">
            <v/>
          </cell>
          <cell r="IL17" t="str">
            <v/>
          </cell>
          <cell r="IM17" t="str">
            <v/>
          </cell>
          <cell r="IN17" t="str">
            <v/>
          </cell>
          <cell r="IO17" t="str">
            <v/>
          </cell>
          <cell r="IP17" t="str">
            <v/>
          </cell>
          <cell r="IQ17" t="str">
            <v/>
          </cell>
          <cell r="IR17" t="str">
            <v/>
          </cell>
          <cell r="IS17" t="str">
            <v/>
          </cell>
          <cell r="IT17" t="str">
            <v/>
          </cell>
          <cell r="IU17" t="str">
            <v/>
          </cell>
          <cell r="IV17" t="str">
            <v/>
          </cell>
          <cell r="IW17" t="str">
            <v/>
          </cell>
          <cell r="IX17" t="str">
            <v/>
          </cell>
          <cell r="IY17" t="str">
            <v/>
          </cell>
          <cell r="IZ17" t="str">
            <v/>
          </cell>
          <cell r="JA17" t="str">
            <v/>
          </cell>
          <cell r="JB17" t="str">
            <v/>
          </cell>
          <cell r="JC17" t="str">
            <v/>
          </cell>
          <cell r="JD17" t="str">
            <v/>
          </cell>
          <cell r="JE17" t="str">
            <v/>
          </cell>
          <cell r="JF17" t="str">
            <v/>
          </cell>
          <cell r="JG17" t="str">
            <v/>
          </cell>
          <cell r="JH17" t="str">
            <v/>
          </cell>
          <cell r="JI17" t="str">
            <v/>
          </cell>
          <cell r="JJ17" t="str">
            <v/>
          </cell>
          <cell r="JK17" t="str">
            <v/>
          </cell>
          <cell r="JL17" t="str">
            <v/>
          </cell>
          <cell r="JM17" t="str">
            <v/>
          </cell>
          <cell r="JN17" t="str">
            <v/>
          </cell>
          <cell r="JO17" t="str">
            <v/>
          </cell>
          <cell r="JP17" t="str">
            <v/>
          </cell>
          <cell r="JQ17" t="str">
            <v/>
          </cell>
          <cell r="JR17" t="str">
            <v/>
          </cell>
          <cell r="JS17" t="str">
            <v/>
          </cell>
          <cell r="JT17" t="str">
            <v/>
          </cell>
          <cell r="JU17" t="str">
            <v/>
          </cell>
          <cell r="JV17" t="str">
            <v/>
          </cell>
          <cell r="JW17" t="str">
            <v/>
          </cell>
          <cell r="JX17" t="str">
            <v/>
          </cell>
          <cell r="JY17" t="str">
            <v/>
          </cell>
          <cell r="JZ17" t="str">
            <v/>
          </cell>
          <cell r="KA17" t="str">
            <v/>
          </cell>
          <cell r="KB17" t="str">
            <v/>
          </cell>
          <cell r="KC17" t="str">
            <v/>
          </cell>
          <cell r="KD17" t="str">
            <v/>
          </cell>
          <cell r="KE17" t="str">
            <v/>
          </cell>
          <cell r="KF17" t="str">
            <v/>
          </cell>
          <cell r="KG17" t="str">
            <v/>
          </cell>
          <cell r="KH17" t="str">
            <v/>
          </cell>
          <cell r="KI17" t="str">
            <v/>
          </cell>
          <cell r="KJ17" t="str">
            <v/>
          </cell>
          <cell r="KK17" t="str">
            <v/>
          </cell>
          <cell r="KL17" t="str">
            <v/>
          </cell>
          <cell r="KM17" t="str">
            <v/>
          </cell>
          <cell r="KN17" t="str">
            <v/>
          </cell>
          <cell r="KO17" t="str">
            <v/>
          </cell>
          <cell r="KP17" t="str">
            <v/>
          </cell>
          <cell r="KQ17" t="str">
            <v/>
          </cell>
          <cell r="KR17" t="str">
            <v/>
          </cell>
          <cell r="KS17" t="str">
            <v/>
          </cell>
          <cell r="KT17" t="str">
            <v/>
          </cell>
          <cell r="KU17" t="str">
            <v/>
          </cell>
          <cell r="KV17" t="str">
            <v/>
          </cell>
          <cell r="KW17" t="str">
            <v/>
          </cell>
          <cell r="KX17" t="str">
            <v/>
          </cell>
          <cell r="KY17" t="str">
            <v/>
          </cell>
          <cell r="KZ17" t="str">
            <v/>
          </cell>
          <cell r="LA17" t="str">
            <v/>
          </cell>
          <cell r="LB17" t="str">
            <v/>
          </cell>
          <cell r="LC17" t="str">
            <v/>
          </cell>
          <cell r="LD17" t="str">
            <v/>
          </cell>
          <cell r="LE17" t="str">
            <v/>
          </cell>
          <cell r="LF17" t="str">
            <v/>
          </cell>
          <cell r="LG17" t="str">
            <v/>
          </cell>
          <cell r="LH17" t="str">
            <v/>
          </cell>
          <cell r="LI17" t="str">
            <v/>
          </cell>
          <cell r="LJ17" t="str">
            <v/>
          </cell>
          <cell r="LK17" t="str">
            <v/>
          </cell>
          <cell r="LL17" t="str">
            <v/>
          </cell>
          <cell r="LM17" t="str">
            <v/>
          </cell>
          <cell r="LN17" t="str">
            <v/>
          </cell>
          <cell r="LO17" t="str">
            <v/>
          </cell>
          <cell r="LP17" t="str">
            <v/>
          </cell>
          <cell r="LQ17" t="str">
            <v/>
          </cell>
          <cell r="LR17" t="str">
            <v/>
          </cell>
          <cell r="LS17" t="str">
            <v/>
          </cell>
          <cell r="LT17" t="str">
            <v/>
          </cell>
          <cell r="LU17" t="str">
            <v/>
          </cell>
          <cell r="LV17" t="str">
            <v/>
          </cell>
          <cell r="LW17" t="str">
            <v/>
          </cell>
          <cell r="LX17" t="str">
            <v/>
          </cell>
          <cell r="LY17" t="str">
            <v/>
          </cell>
          <cell r="LZ17" t="str">
            <v/>
          </cell>
          <cell r="MA17" t="str">
            <v/>
          </cell>
          <cell r="MB17" t="str">
            <v/>
          </cell>
          <cell r="MC17" t="str">
            <v/>
          </cell>
          <cell r="MD17" t="str">
            <v/>
          </cell>
          <cell r="ME17" t="str">
            <v/>
          </cell>
          <cell r="MF17" t="str">
            <v/>
          </cell>
          <cell r="MG17" t="str">
            <v/>
          </cell>
          <cell r="MH17" t="str">
            <v/>
          </cell>
          <cell r="MI17" t="str">
            <v/>
          </cell>
          <cell r="MJ17" t="str">
            <v/>
          </cell>
          <cell r="MK17" t="str">
            <v/>
          </cell>
          <cell r="ML17" t="str">
            <v/>
          </cell>
          <cell r="MM17" t="str">
            <v/>
          </cell>
          <cell r="MN17" t="str">
            <v/>
          </cell>
          <cell r="MO17" t="str">
            <v/>
          </cell>
          <cell r="MP17" t="str">
            <v/>
          </cell>
          <cell r="MQ17" t="str">
            <v/>
          </cell>
          <cell r="MR17" t="str">
            <v/>
          </cell>
          <cell r="MS17" t="str">
            <v/>
          </cell>
          <cell r="MT17" t="str">
            <v/>
          </cell>
          <cell r="MU17" t="str">
            <v/>
          </cell>
          <cell r="MV17" t="str">
            <v/>
          </cell>
          <cell r="MW17" t="str">
            <v/>
          </cell>
          <cell r="MX17" t="str">
            <v/>
          </cell>
          <cell r="MY17" t="str">
            <v/>
          </cell>
          <cell r="MZ17" t="str">
            <v/>
          </cell>
          <cell r="NA17" t="str">
            <v/>
          </cell>
          <cell r="NB17" t="str">
            <v/>
          </cell>
          <cell r="NC17" t="str">
            <v/>
          </cell>
          <cell r="ND17" t="str">
            <v/>
          </cell>
          <cell r="NE17" t="str">
            <v/>
          </cell>
          <cell r="NF17" t="str">
            <v/>
          </cell>
          <cell r="NG17" t="str">
            <v/>
          </cell>
          <cell r="NH17" t="str">
            <v/>
          </cell>
          <cell r="NI17" t="str">
            <v/>
          </cell>
          <cell r="NJ17" t="str">
            <v/>
          </cell>
          <cell r="NK17" t="str">
            <v/>
          </cell>
          <cell r="NL17" t="str">
            <v/>
          </cell>
          <cell r="NM17" t="str">
            <v/>
          </cell>
          <cell r="NN17" t="str">
            <v/>
          </cell>
          <cell r="NO17" t="str">
            <v/>
          </cell>
          <cell r="NP17" t="str">
            <v/>
          </cell>
          <cell r="NQ17" t="str">
            <v/>
          </cell>
          <cell r="NR17" t="str">
            <v/>
          </cell>
          <cell r="NS17" t="str">
            <v/>
          </cell>
          <cell r="NT17" t="str">
            <v/>
          </cell>
          <cell r="NU17" t="str">
            <v/>
          </cell>
        </row>
        <row r="18">
          <cell r="A18">
            <v>15</v>
          </cell>
          <cell r="B18" t="str">
            <v>IRWAN HADI</v>
          </cell>
          <cell r="C18" t="str">
            <v>L</v>
          </cell>
          <cell r="E18">
            <v>6763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  <cell r="CZ18" t="str">
            <v/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 t="str">
            <v/>
          </cell>
          <cell r="DG18" t="str">
            <v/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 t="str">
            <v/>
          </cell>
          <cell r="DW18" t="str">
            <v/>
          </cell>
          <cell r="DX18" t="str">
            <v/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 t="str">
            <v/>
          </cell>
          <cell r="EE18" t="str">
            <v/>
          </cell>
          <cell r="EF18" t="str">
            <v/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 t="str">
            <v/>
          </cell>
          <cell r="EM18" t="str">
            <v/>
          </cell>
          <cell r="EN18" t="str">
            <v/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 t="str">
            <v/>
          </cell>
          <cell r="EU18" t="str">
            <v/>
          </cell>
          <cell r="EV18" t="str">
            <v/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 t="str">
            <v/>
          </cell>
          <cell r="FC18" t="str">
            <v/>
          </cell>
          <cell r="FD18" t="str">
            <v/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 t="str">
            <v/>
          </cell>
          <cell r="FK18" t="str">
            <v/>
          </cell>
          <cell r="FL18" t="str">
            <v/>
          </cell>
          <cell r="FM18" t="str">
            <v/>
          </cell>
          <cell r="FN18" t="str">
            <v/>
          </cell>
          <cell r="FO18" t="str">
            <v/>
          </cell>
          <cell r="FP18" t="str">
            <v/>
          </cell>
          <cell r="FQ18" t="str">
            <v/>
          </cell>
          <cell r="FR18" t="str">
            <v/>
          </cell>
          <cell r="FS18" t="str">
            <v/>
          </cell>
          <cell r="FT18" t="str">
            <v/>
          </cell>
          <cell r="FU18" t="str">
            <v/>
          </cell>
          <cell r="FV18" t="str">
            <v/>
          </cell>
          <cell r="FW18" t="str">
            <v/>
          </cell>
          <cell r="FX18" t="str">
            <v/>
          </cell>
          <cell r="FY18" t="str">
            <v/>
          </cell>
          <cell r="FZ18" t="str">
            <v/>
          </cell>
          <cell r="GA18" t="str">
            <v/>
          </cell>
          <cell r="GB18" t="str">
            <v/>
          </cell>
          <cell r="GC18" t="str">
            <v/>
          </cell>
          <cell r="GD18" t="str">
            <v/>
          </cell>
          <cell r="GE18" t="str">
            <v/>
          </cell>
          <cell r="GF18" t="str">
            <v/>
          </cell>
          <cell r="GG18" t="str">
            <v/>
          </cell>
          <cell r="GH18" t="str">
            <v/>
          </cell>
          <cell r="GI18" t="str">
            <v/>
          </cell>
          <cell r="GJ18" t="str">
            <v/>
          </cell>
          <cell r="GK18" t="str">
            <v/>
          </cell>
          <cell r="GL18" t="str">
            <v/>
          </cell>
          <cell r="GM18" t="str">
            <v/>
          </cell>
          <cell r="GN18" t="str">
            <v/>
          </cell>
          <cell r="GO18" t="str">
            <v/>
          </cell>
          <cell r="GP18" t="str">
            <v/>
          </cell>
          <cell r="GQ18" t="str">
            <v/>
          </cell>
          <cell r="GR18" t="str">
            <v/>
          </cell>
          <cell r="GS18" t="str">
            <v/>
          </cell>
          <cell r="GT18" t="str">
            <v/>
          </cell>
          <cell r="GU18" t="str">
            <v/>
          </cell>
          <cell r="GV18" t="str">
            <v/>
          </cell>
          <cell r="GW18" t="str">
            <v/>
          </cell>
          <cell r="GX18" t="str">
            <v/>
          </cell>
          <cell r="GY18" t="str">
            <v/>
          </cell>
          <cell r="GZ18" t="str">
            <v/>
          </cell>
          <cell r="HA18" t="str">
            <v/>
          </cell>
          <cell r="HB18" t="str">
            <v/>
          </cell>
          <cell r="HC18" t="str">
            <v/>
          </cell>
          <cell r="HD18" t="str">
            <v/>
          </cell>
          <cell r="HE18" t="str">
            <v/>
          </cell>
          <cell r="HF18" t="str">
            <v/>
          </cell>
          <cell r="HG18" t="str">
            <v/>
          </cell>
          <cell r="HH18" t="str">
            <v/>
          </cell>
          <cell r="HI18" t="str">
            <v/>
          </cell>
          <cell r="HJ18" t="str">
            <v/>
          </cell>
          <cell r="HK18" t="str">
            <v/>
          </cell>
          <cell r="HL18" t="str">
            <v/>
          </cell>
          <cell r="HM18" t="str">
            <v/>
          </cell>
          <cell r="HN18" t="str">
            <v/>
          </cell>
          <cell r="HO18" t="str">
            <v/>
          </cell>
          <cell r="HP18" t="str">
            <v/>
          </cell>
          <cell r="HQ18" t="str">
            <v/>
          </cell>
          <cell r="HR18" t="str">
            <v/>
          </cell>
          <cell r="HS18" t="str">
            <v/>
          </cell>
          <cell r="HT18" t="str">
            <v/>
          </cell>
          <cell r="HU18" t="str">
            <v/>
          </cell>
          <cell r="HV18" t="str">
            <v/>
          </cell>
          <cell r="HW18" t="str">
            <v/>
          </cell>
          <cell r="HX18" t="str">
            <v/>
          </cell>
          <cell r="HY18" t="str">
            <v/>
          </cell>
          <cell r="HZ18" t="str">
            <v/>
          </cell>
          <cell r="IA18" t="str">
            <v/>
          </cell>
          <cell r="IB18" t="str">
            <v/>
          </cell>
          <cell r="IC18" t="str">
            <v/>
          </cell>
          <cell r="ID18" t="str">
            <v/>
          </cell>
          <cell r="IE18" t="str">
            <v/>
          </cell>
          <cell r="IF18" t="str">
            <v/>
          </cell>
          <cell r="IG18" t="str">
            <v/>
          </cell>
          <cell r="IH18" t="str">
            <v/>
          </cell>
          <cell r="II18" t="str">
            <v/>
          </cell>
          <cell r="IJ18" t="str">
            <v/>
          </cell>
          <cell r="IK18" t="str">
            <v/>
          </cell>
          <cell r="IL18" t="str">
            <v/>
          </cell>
          <cell r="IM18" t="str">
            <v/>
          </cell>
          <cell r="IN18" t="str">
            <v/>
          </cell>
          <cell r="IO18" t="str">
            <v/>
          </cell>
          <cell r="IP18" t="str">
            <v/>
          </cell>
          <cell r="IQ18" t="str">
            <v/>
          </cell>
          <cell r="IR18" t="str">
            <v/>
          </cell>
          <cell r="IS18" t="str">
            <v/>
          </cell>
          <cell r="IT18" t="str">
            <v/>
          </cell>
          <cell r="IU18" t="str">
            <v/>
          </cell>
          <cell r="IV18" t="str">
            <v/>
          </cell>
          <cell r="IW18" t="str">
            <v/>
          </cell>
          <cell r="IX18" t="str">
            <v/>
          </cell>
          <cell r="IY18" t="str">
            <v/>
          </cell>
          <cell r="IZ18" t="str">
            <v/>
          </cell>
          <cell r="JA18" t="str">
            <v/>
          </cell>
          <cell r="JB18" t="str">
            <v/>
          </cell>
          <cell r="JC18" t="str">
            <v/>
          </cell>
          <cell r="JD18" t="str">
            <v/>
          </cell>
          <cell r="JE18" t="str">
            <v/>
          </cell>
          <cell r="JF18" t="str">
            <v/>
          </cell>
          <cell r="JG18" t="str">
            <v/>
          </cell>
          <cell r="JH18" t="str">
            <v/>
          </cell>
          <cell r="JI18" t="str">
            <v/>
          </cell>
          <cell r="JJ18" t="str">
            <v/>
          </cell>
          <cell r="JK18" t="str">
            <v/>
          </cell>
          <cell r="JL18" t="str">
            <v/>
          </cell>
          <cell r="JM18" t="str">
            <v/>
          </cell>
          <cell r="JN18" t="str">
            <v/>
          </cell>
          <cell r="JO18" t="str">
            <v/>
          </cell>
          <cell r="JP18" t="str">
            <v/>
          </cell>
          <cell r="JQ18" t="str">
            <v/>
          </cell>
          <cell r="JR18" t="str">
            <v/>
          </cell>
          <cell r="JS18" t="str">
            <v/>
          </cell>
          <cell r="JT18" t="str">
            <v/>
          </cell>
          <cell r="JU18" t="str">
            <v/>
          </cell>
          <cell r="JV18" t="str">
            <v/>
          </cell>
          <cell r="JW18" t="str">
            <v/>
          </cell>
          <cell r="JX18" t="str">
            <v/>
          </cell>
          <cell r="JY18" t="str">
            <v/>
          </cell>
          <cell r="JZ18" t="str">
            <v/>
          </cell>
          <cell r="KA18" t="str">
            <v/>
          </cell>
          <cell r="KB18" t="str">
            <v/>
          </cell>
          <cell r="KC18" t="str">
            <v/>
          </cell>
          <cell r="KD18" t="str">
            <v/>
          </cell>
          <cell r="KE18" t="str">
            <v/>
          </cell>
          <cell r="KF18" t="str">
            <v/>
          </cell>
          <cell r="KG18" t="str">
            <v/>
          </cell>
          <cell r="KH18" t="str">
            <v/>
          </cell>
          <cell r="KI18" t="str">
            <v/>
          </cell>
          <cell r="KJ18" t="str">
            <v/>
          </cell>
          <cell r="KK18" t="str">
            <v/>
          </cell>
          <cell r="KL18" t="str">
            <v/>
          </cell>
          <cell r="KM18" t="str">
            <v/>
          </cell>
          <cell r="KN18" t="str">
            <v/>
          </cell>
          <cell r="KO18" t="str">
            <v/>
          </cell>
          <cell r="KP18" t="str">
            <v/>
          </cell>
          <cell r="KQ18" t="str">
            <v/>
          </cell>
          <cell r="KR18" t="str">
            <v/>
          </cell>
          <cell r="KS18" t="str">
            <v/>
          </cell>
          <cell r="KT18" t="str">
            <v/>
          </cell>
          <cell r="KU18" t="str">
            <v/>
          </cell>
          <cell r="KV18" t="str">
            <v/>
          </cell>
          <cell r="KW18" t="str">
            <v/>
          </cell>
          <cell r="KX18" t="str">
            <v/>
          </cell>
          <cell r="KY18" t="str">
            <v/>
          </cell>
          <cell r="KZ18" t="str">
            <v/>
          </cell>
          <cell r="LA18" t="str">
            <v/>
          </cell>
          <cell r="LB18" t="str">
            <v/>
          </cell>
          <cell r="LC18" t="str">
            <v/>
          </cell>
          <cell r="LD18" t="str">
            <v/>
          </cell>
          <cell r="LE18" t="str">
            <v/>
          </cell>
          <cell r="LF18" t="str">
            <v/>
          </cell>
          <cell r="LG18" t="str">
            <v/>
          </cell>
          <cell r="LH18" t="str">
            <v/>
          </cell>
          <cell r="LI18" t="str">
            <v/>
          </cell>
          <cell r="LJ18" t="str">
            <v/>
          </cell>
          <cell r="LK18" t="str">
            <v/>
          </cell>
          <cell r="LL18" t="str">
            <v/>
          </cell>
          <cell r="LM18" t="str">
            <v/>
          </cell>
          <cell r="LN18" t="str">
            <v/>
          </cell>
          <cell r="LO18" t="str">
            <v/>
          </cell>
          <cell r="LP18" t="str">
            <v/>
          </cell>
          <cell r="LQ18" t="str">
            <v/>
          </cell>
          <cell r="LR18" t="str">
            <v/>
          </cell>
          <cell r="LS18" t="str">
            <v/>
          </cell>
          <cell r="LT18" t="str">
            <v/>
          </cell>
          <cell r="LU18" t="str">
            <v/>
          </cell>
          <cell r="LV18" t="str">
            <v/>
          </cell>
          <cell r="LW18" t="str">
            <v/>
          </cell>
          <cell r="LX18" t="str">
            <v/>
          </cell>
          <cell r="LY18" t="str">
            <v/>
          </cell>
          <cell r="LZ18" t="str">
            <v/>
          </cell>
          <cell r="MA18" t="str">
            <v/>
          </cell>
          <cell r="MB18" t="str">
            <v/>
          </cell>
          <cell r="MC18" t="str">
            <v/>
          </cell>
          <cell r="MD18" t="str">
            <v/>
          </cell>
          <cell r="ME18" t="str">
            <v/>
          </cell>
          <cell r="MF18" t="str">
            <v/>
          </cell>
          <cell r="MG18" t="str">
            <v/>
          </cell>
          <cell r="MH18" t="str">
            <v/>
          </cell>
          <cell r="MI18" t="str">
            <v/>
          </cell>
          <cell r="MJ18" t="str">
            <v/>
          </cell>
          <cell r="MK18" t="str">
            <v/>
          </cell>
          <cell r="ML18" t="str">
            <v/>
          </cell>
          <cell r="MM18" t="str">
            <v/>
          </cell>
          <cell r="MN18" t="str">
            <v/>
          </cell>
          <cell r="MO18" t="str">
            <v/>
          </cell>
          <cell r="MP18" t="str">
            <v/>
          </cell>
          <cell r="MQ18" t="str">
            <v/>
          </cell>
          <cell r="MR18" t="str">
            <v/>
          </cell>
          <cell r="MS18" t="str">
            <v/>
          </cell>
          <cell r="MT18" t="str">
            <v/>
          </cell>
          <cell r="MU18" t="str">
            <v/>
          </cell>
          <cell r="MV18" t="str">
            <v/>
          </cell>
          <cell r="MW18" t="str">
            <v/>
          </cell>
          <cell r="MX18" t="str">
            <v/>
          </cell>
          <cell r="MY18" t="str">
            <v/>
          </cell>
          <cell r="MZ18" t="str">
            <v/>
          </cell>
          <cell r="NA18" t="str">
            <v/>
          </cell>
          <cell r="NB18" t="str">
            <v/>
          </cell>
          <cell r="NC18" t="str">
            <v/>
          </cell>
          <cell r="ND18" t="str">
            <v/>
          </cell>
          <cell r="NE18" t="str">
            <v/>
          </cell>
          <cell r="NF18" t="str">
            <v/>
          </cell>
          <cell r="NG18" t="str">
            <v/>
          </cell>
          <cell r="NH18" t="str">
            <v/>
          </cell>
          <cell r="NI18" t="str">
            <v/>
          </cell>
          <cell r="NJ18" t="str">
            <v/>
          </cell>
          <cell r="NK18" t="str">
            <v/>
          </cell>
          <cell r="NL18" t="str">
            <v/>
          </cell>
          <cell r="NM18" t="str">
            <v/>
          </cell>
          <cell r="NN18" t="str">
            <v/>
          </cell>
          <cell r="NO18" t="str">
            <v/>
          </cell>
          <cell r="NP18" t="str">
            <v/>
          </cell>
          <cell r="NQ18" t="str">
            <v/>
          </cell>
          <cell r="NR18" t="str">
            <v/>
          </cell>
          <cell r="NS18" t="str">
            <v/>
          </cell>
          <cell r="NT18" t="str">
            <v/>
          </cell>
          <cell r="NU18" t="str">
            <v/>
          </cell>
        </row>
        <row r="19">
          <cell r="A19">
            <v>16</v>
          </cell>
          <cell r="B19" t="str">
            <v>M. KADARISMAN</v>
          </cell>
          <cell r="C19" t="str">
            <v>L</v>
          </cell>
          <cell r="E19">
            <v>6765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 t="str">
            <v/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  <cell r="CZ19" t="str">
            <v/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 t="str">
            <v/>
          </cell>
          <cell r="DG19" t="str">
            <v/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 t="str">
            <v/>
          </cell>
          <cell r="DW19" t="str">
            <v/>
          </cell>
          <cell r="DX19" t="str">
            <v/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 t="str">
            <v/>
          </cell>
          <cell r="EE19" t="str">
            <v/>
          </cell>
          <cell r="EF19" t="str">
            <v/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 t="str">
            <v/>
          </cell>
          <cell r="EM19" t="str">
            <v/>
          </cell>
          <cell r="EN19" t="str">
            <v/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 t="str">
            <v/>
          </cell>
          <cell r="EU19" t="str">
            <v/>
          </cell>
          <cell r="EV19" t="str">
            <v/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 t="str">
            <v/>
          </cell>
          <cell r="FC19" t="str">
            <v/>
          </cell>
          <cell r="FD19" t="str">
            <v/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 t="str">
            <v/>
          </cell>
          <cell r="FK19" t="str">
            <v/>
          </cell>
          <cell r="FL19" t="str">
            <v/>
          </cell>
          <cell r="FM19" t="str">
            <v/>
          </cell>
          <cell r="FN19" t="str">
            <v/>
          </cell>
          <cell r="FO19" t="str">
            <v/>
          </cell>
          <cell r="FP19" t="str">
            <v/>
          </cell>
          <cell r="FQ19" t="str">
            <v/>
          </cell>
          <cell r="FR19" t="str">
            <v/>
          </cell>
          <cell r="FS19" t="str">
            <v/>
          </cell>
          <cell r="FT19" t="str">
            <v/>
          </cell>
          <cell r="FU19" t="str">
            <v/>
          </cell>
          <cell r="FV19" t="str">
            <v/>
          </cell>
          <cell r="FW19" t="str">
            <v/>
          </cell>
          <cell r="FX19" t="str">
            <v/>
          </cell>
          <cell r="FY19" t="str">
            <v/>
          </cell>
          <cell r="FZ19" t="str">
            <v/>
          </cell>
          <cell r="GA19" t="str">
            <v/>
          </cell>
          <cell r="GB19" t="str">
            <v/>
          </cell>
          <cell r="GC19" t="str">
            <v/>
          </cell>
          <cell r="GD19" t="str">
            <v/>
          </cell>
          <cell r="GE19" t="str">
            <v/>
          </cell>
          <cell r="GF19" t="str">
            <v/>
          </cell>
          <cell r="GG19" t="str">
            <v/>
          </cell>
          <cell r="GH19" t="str">
            <v/>
          </cell>
          <cell r="GI19" t="str">
            <v/>
          </cell>
          <cell r="GJ19" t="str">
            <v/>
          </cell>
          <cell r="GK19" t="str">
            <v/>
          </cell>
          <cell r="GL19" t="str">
            <v/>
          </cell>
          <cell r="GM19" t="str">
            <v/>
          </cell>
          <cell r="GN19" t="str">
            <v/>
          </cell>
          <cell r="GO19" t="str">
            <v/>
          </cell>
          <cell r="GP19" t="str">
            <v/>
          </cell>
          <cell r="GQ19" t="str">
            <v/>
          </cell>
          <cell r="GR19" t="str">
            <v/>
          </cell>
          <cell r="GS19" t="str">
            <v/>
          </cell>
          <cell r="GT19" t="str">
            <v/>
          </cell>
          <cell r="GU19" t="str">
            <v/>
          </cell>
          <cell r="GV19" t="str">
            <v/>
          </cell>
          <cell r="GW19" t="str">
            <v/>
          </cell>
          <cell r="GX19" t="str">
            <v/>
          </cell>
          <cell r="GY19" t="str">
            <v/>
          </cell>
          <cell r="GZ19" t="str">
            <v/>
          </cell>
          <cell r="HA19" t="str">
            <v/>
          </cell>
          <cell r="HB19" t="str">
            <v/>
          </cell>
          <cell r="HC19" t="str">
            <v/>
          </cell>
          <cell r="HD19" t="str">
            <v/>
          </cell>
          <cell r="HE19" t="str">
            <v/>
          </cell>
          <cell r="HF19" t="str">
            <v/>
          </cell>
          <cell r="HG19" t="str">
            <v/>
          </cell>
          <cell r="HH19" t="str">
            <v/>
          </cell>
          <cell r="HI19" t="str">
            <v/>
          </cell>
          <cell r="HJ19" t="str">
            <v/>
          </cell>
          <cell r="HK19" t="str">
            <v/>
          </cell>
          <cell r="HL19" t="str">
            <v/>
          </cell>
          <cell r="HM19" t="str">
            <v/>
          </cell>
          <cell r="HN19" t="str">
            <v/>
          </cell>
          <cell r="HO19" t="str">
            <v/>
          </cell>
          <cell r="HP19" t="str">
            <v/>
          </cell>
          <cell r="HQ19" t="str">
            <v/>
          </cell>
          <cell r="HR19" t="str">
            <v/>
          </cell>
          <cell r="HS19" t="str">
            <v/>
          </cell>
          <cell r="HT19" t="str">
            <v/>
          </cell>
          <cell r="HU19" t="str">
            <v/>
          </cell>
          <cell r="HV19" t="str">
            <v/>
          </cell>
          <cell r="HW19" t="str">
            <v/>
          </cell>
          <cell r="HX19" t="str">
            <v/>
          </cell>
          <cell r="HY19" t="str">
            <v/>
          </cell>
          <cell r="HZ19" t="str">
            <v/>
          </cell>
          <cell r="IA19" t="str">
            <v/>
          </cell>
          <cell r="IB19" t="str">
            <v/>
          </cell>
          <cell r="IC19" t="str">
            <v/>
          </cell>
          <cell r="ID19" t="str">
            <v/>
          </cell>
          <cell r="IE19" t="str">
            <v/>
          </cell>
          <cell r="IF19" t="str">
            <v/>
          </cell>
          <cell r="IG19" t="str">
            <v/>
          </cell>
          <cell r="IH19" t="str">
            <v/>
          </cell>
          <cell r="II19" t="str">
            <v/>
          </cell>
          <cell r="IJ19" t="str">
            <v/>
          </cell>
          <cell r="IK19" t="str">
            <v/>
          </cell>
          <cell r="IL19" t="str">
            <v/>
          </cell>
          <cell r="IM19" t="str">
            <v/>
          </cell>
          <cell r="IN19" t="str">
            <v/>
          </cell>
          <cell r="IO19" t="str">
            <v/>
          </cell>
          <cell r="IP19" t="str">
            <v/>
          </cell>
          <cell r="IQ19" t="str">
            <v/>
          </cell>
          <cell r="IR19" t="str">
            <v/>
          </cell>
          <cell r="IS19" t="str">
            <v/>
          </cell>
          <cell r="IT19" t="str">
            <v/>
          </cell>
          <cell r="IU19" t="str">
            <v/>
          </cell>
          <cell r="IV19" t="str">
            <v/>
          </cell>
          <cell r="IW19" t="str">
            <v/>
          </cell>
          <cell r="IX19" t="str">
            <v/>
          </cell>
          <cell r="IY19" t="str">
            <v/>
          </cell>
          <cell r="IZ19" t="str">
            <v/>
          </cell>
          <cell r="JA19" t="str">
            <v/>
          </cell>
          <cell r="JB19" t="str">
            <v/>
          </cell>
          <cell r="JC19" t="str">
            <v/>
          </cell>
          <cell r="JD19" t="str">
            <v/>
          </cell>
          <cell r="JE19" t="str">
            <v/>
          </cell>
          <cell r="JF19" t="str">
            <v/>
          </cell>
          <cell r="JG19" t="str">
            <v/>
          </cell>
          <cell r="JH19" t="str">
            <v/>
          </cell>
          <cell r="JI19" t="str">
            <v/>
          </cell>
          <cell r="JJ19" t="str">
            <v/>
          </cell>
          <cell r="JK19" t="str">
            <v/>
          </cell>
          <cell r="JL19" t="str">
            <v/>
          </cell>
          <cell r="JM19" t="str">
            <v/>
          </cell>
          <cell r="JN19" t="str">
            <v/>
          </cell>
          <cell r="JO19" t="str">
            <v/>
          </cell>
          <cell r="JP19" t="str">
            <v/>
          </cell>
          <cell r="JQ19" t="str">
            <v/>
          </cell>
          <cell r="JR19" t="str">
            <v/>
          </cell>
          <cell r="JS19" t="str">
            <v/>
          </cell>
          <cell r="JT19" t="str">
            <v/>
          </cell>
          <cell r="JU19" t="str">
            <v/>
          </cell>
          <cell r="JV19" t="str">
            <v/>
          </cell>
          <cell r="JW19" t="str">
            <v/>
          </cell>
          <cell r="JX19" t="str">
            <v/>
          </cell>
          <cell r="JY19" t="str">
            <v/>
          </cell>
          <cell r="JZ19" t="str">
            <v/>
          </cell>
          <cell r="KA19" t="str">
            <v/>
          </cell>
          <cell r="KB19" t="str">
            <v/>
          </cell>
          <cell r="KC19" t="str">
            <v/>
          </cell>
          <cell r="KD19" t="str">
            <v/>
          </cell>
          <cell r="KE19" t="str">
            <v/>
          </cell>
          <cell r="KF19" t="str">
            <v/>
          </cell>
          <cell r="KG19" t="str">
            <v/>
          </cell>
          <cell r="KH19" t="str">
            <v/>
          </cell>
          <cell r="KI19" t="str">
            <v/>
          </cell>
          <cell r="KJ19" t="str">
            <v/>
          </cell>
          <cell r="KK19" t="str">
            <v/>
          </cell>
          <cell r="KL19" t="str">
            <v/>
          </cell>
          <cell r="KM19" t="str">
            <v/>
          </cell>
          <cell r="KN19" t="str">
            <v/>
          </cell>
          <cell r="KO19" t="str">
            <v/>
          </cell>
          <cell r="KP19" t="str">
            <v/>
          </cell>
          <cell r="KQ19" t="str">
            <v/>
          </cell>
          <cell r="KR19" t="str">
            <v/>
          </cell>
          <cell r="KS19" t="str">
            <v/>
          </cell>
          <cell r="KT19" t="str">
            <v/>
          </cell>
          <cell r="KU19" t="str">
            <v/>
          </cell>
          <cell r="KV19" t="str">
            <v/>
          </cell>
          <cell r="KW19" t="str">
            <v/>
          </cell>
          <cell r="KX19" t="str">
            <v/>
          </cell>
          <cell r="KY19" t="str">
            <v/>
          </cell>
          <cell r="KZ19" t="str">
            <v/>
          </cell>
          <cell r="LA19" t="str">
            <v/>
          </cell>
          <cell r="LB19" t="str">
            <v/>
          </cell>
          <cell r="LC19" t="str">
            <v/>
          </cell>
          <cell r="LD19" t="str">
            <v/>
          </cell>
          <cell r="LE19" t="str">
            <v/>
          </cell>
          <cell r="LF19" t="str">
            <v/>
          </cell>
          <cell r="LG19" t="str">
            <v/>
          </cell>
          <cell r="LH19" t="str">
            <v/>
          </cell>
          <cell r="LI19" t="str">
            <v/>
          </cell>
          <cell r="LJ19" t="str">
            <v/>
          </cell>
          <cell r="LK19" t="str">
            <v/>
          </cell>
          <cell r="LL19" t="str">
            <v/>
          </cell>
          <cell r="LM19" t="str">
            <v/>
          </cell>
          <cell r="LN19" t="str">
            <v/>
          </cell>
          <cell r="LO19" t="str">
            <v/>
          </cell>
          <cell r="LP19" t="str">
            <v/>
          </cell>
          <cell r="LQ19" t="str">
            <v/>
          </cell>
          <cell r="LR19" t="str">
            <v/>
          </cell>
          <cell r="LS19" t="str">
            <v/>
          </cell>
          <cell r="LT19" t="str">
            <v/>
          </cell>
          <cell r="LU19" t="str">
            <v/>
          </cell>
          <cell r="LV19" t="str">
            <v/>
          </cell>
          <cell r="LW19" t="str">
            <v/>
          </cell>
          <cell r="LX19" t="str">
            <v/>
          </cell>
          <cell r="LY19" t="str">
            <v/>
          </cell>
          <cell r="LZ19" t="str">
            <v/>
          </cell>
          <cell r="MA19" t="str">
            <v/>
          </cell>
          <cell r="MB19" t="str">
            <v/>
          </cell>
          <cell r="MC19" t="str">
            <v/>
          </cell>
          <cell r="MD19" t="str">
            <v/>
          </cell>
          <cell r="ME19" t="str">
            <v/>
          </cell>
          <cell r="MF19" t="str">
            <v/>
          </cell>
          <cell r="MG19" t="str">
            <v/>
          </cell>
          <cell r="MH19" t="str">
            <v/>
          </cell>
          <cell r="MI19" t="str">
            <v/>
          </cell>
          <cell r="MJ19" t="str">
            <v/>
          </cell>
          <cell r="MK19" t="str">
            <v/>
          </cell>
          <cell r="ML19" t="str">
            <v/>
          </cell>
          <cell r="MM19" t="str">
            <v/>
          </cell>
          <cell r="MN19" t="str">
            <v/>
          </cell>
          <cell r="MO19" t="str">
            <v/>
          </cell>
          <cell r="MP19" t="str">
            <v/>
          </cell>
          <cell r="MQ19" t="str">
            <v/>
          </cell>
          <cell r="MR19" t="str">
            <v/>
          </cell>
          <cell r="MS19" t="str">
            <v/>
          </cell>
          <cell r="MT19" t="str">
            <v/>
          </cell>
          <cell r="MU19" t="str">
            <v/>
          </cell>
          <cell r="MV19" t="str">
            <v/>
          </cell>
          <cell r="MW19" t="str">
            <v/>
          </cell>
          <cell r="MX19" t="str">
            <v/>
          </cell>
          <cell r="MY19" t="str">
            <v/>
          </cell>
          <cell r="MZ19" t="str">
            <v/>
          </cell>
          <cell r="NA19" t="str">
            <v/>
          </cell>
          <cell r="NB19" t="str">
            <v/>
          </cell>
          <cell r="NC19" t="str">
            <v/>
          </cell>
          <cell r="ND19" t="str">
            <v/>
          </cell>
          <cell r="NE19" t="str">
            <v/>
          </cell>
          <cell r="NF19" t="str">
            <v/>
          </cell>
          <cell r="NG19" t="str">
            <v/>
          </cell>
          <cell r="NH19" t="str">
            <v/>
          </cell>
          <cell r="NI19" t="str">
            <v/>
          </cell>
          <cell r="NJ19" t="str">
            <v/>
          </cell>
          <cell r="NK19" t="str">
            <v/>
          </cell>
          <cell r="NL19" t="str">
            <v/>
          </cell>
          <cell r="NM19" t="str">
            <v/>
          </cell>
          <cell r="NN19" t="str">
            <v/>
          </cell>
          <cell r="NO19" t="str">
            <v/>
          </cell>
          <cell r="NP19" t="str">
            <v/>
          </cell>
          <cell r="NQ19" t="str">
            <v/>
          </cell>
          <cell r="NR19" t="str">
            <v/>
          </cell>
          <cell r="NS19" t="str">
            <v/>
          </cell>
          <cell r="NT19" t="str">
            <v/>
          </cell>
          <cell r="NU19" t="str">
            <v/>
          </cell>
        </row>
        <row r="20">
          <cell r="A20">
            <v>17</v>
          </cell>
          <cell r="B20" t="str">
            <v>M. LUKMAN SADLI</v>
          </cell>
          <cell r="C20" t="str">
            <v>L</v>
          </cell>
          <cell r="E20">
            <v>6766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  <cell r="CC20" t="str">
            <v/>
          </cell>
          <cell r="CD20" t="str">
            <v/>
          </cell>
          <cell r="CE20" t="str">
            <v/>
          </cell>
          <cell r="CF20" t="str">
            <v/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 t="str">
            <v/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  <cell r="CZ20" t="str">
            <v/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 t="str">
            <v/>
          </cell>
          <cell r="DG20" t="str">
            <v/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 t="str">
            <v/>
          </cell>
          <cell r="DW20" t="str">
            <v/>
          </cell>
          <cell r="DX20" t="str">
            <v/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 t="str">
            <v/>
          </cell>
          <cell r="EE20" t="str">
            <v/>
          </cell>
          <cell r="EF20" t="str">
            <v/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 t="str">
            <v/>
          </cell>
          <cell r="EM20" t="str">
            <v/>
          </cell>
          <cell r="EN20" t="str">
            <v/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 t="str">
            <v/>
          </cell>
          <cell r="EU20" t="str">
            <v/>
          </cell>
          <cell r="EV20" t="str">
            <v/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 t="str">
            <v/>
          </cell>
          <cell r="FC20" t="str">
            <v/>
          </cell>
          <cell r="FD20" t="str">
            <v/>
          </cell>
          <cell r="FE20" t="str">
            <v/>
          </cell>
          <cell r="FF20" t="str">
            <v/>
          </cell>
          <cell r="FG20" t="str">
            <v/>
          </cell>
          <cell r="FH20" t="str">
            <v/>
          </cell>
          <cell r="FI20" t="str">
            <v/>
          </cell>
          <cell r="FJ20" t="str">
            <v/>
          </cell>
          <cell r="FK20" t="str">
            <v/>
          </cell>
          <cell r="FL20" t="str">
            <v/>
          </cell>
          <cell r="FM20" t="str">
            <v/>
          </cell>
          <cell r="FN20" t="str">
            <v/>
          </cell>
          <cell r="FO20" t="str">
            <v/>
          </cell>
          <cell r="FP20" t="str">
            <v/>
          </cell>
          <cell r="FQ20" t="str">
            <v/>
          </cell>
          <cell r="FR20" t="str">
            <v/>
          </cell>
          <cell r="FS20" t="str">
            <v/>
          </cell>
          <cell r="FT20" t="str">
            <v/>
          </cell>
          <cell r="FU20" t="str">
            <v/>
          </cell>
          <cell r="FV20" t="str">
            <v/>
          </cell>
          <cell r="FW20" t="str">
            <v/>
          </cell>
          <cell r="FX20" t="str">
            <v/>
          </cell>
          <cell r="FY20" t="str">
            <v/>
          </cell>
          <cell r="FZ20" t="str">
            <v/>
          </cell>
          <cell r="GA20" t="str">
            <v/>
          </cell>
          <cell r="GB20" t="str">
            <v/>
          </cell>
          <cell r="GC20" t="str">
            <v/>
          </cell>
          <cell r="GD20" t="str">
            <v/>
          </cell>
          <cell r="GE20" t="str">
            <v/>
          </cell>
          <cell r="GF20" t="str">
            <v/>
          </cell>
          <cell r="GG20" t="str">
            <v/>
          </cell>
          <cell r="GH20" t="str">
            <v/>
          </cell>
          <cell r="GI20" t="str">
            <v/>
          </cell>
          <cell r="GJ20" t="str">
            <v/>
          </cell>
          <cell r="GK20" t="str">
            <v/>
          </cell>
          <cell r="GL20" t="str">
            <v/>
          </cell>
          <cell r="GM20" t="str">
            <v/>
          </cell>
          <cell r="GN20" t="str">
            <v/>
          </cell>
          <cell r="GO20" t="str">
            <v/>
          </cell>
          <cell r="GP20" t="str">
            <v/>
          </cell>
          <cell r="GQ20" t="str">
            <v/>
          </cell>
          <cell r="GR20" t="str">
            <v/>
          </cell>
          <cell r="GS20" t="str">
            <v/>
          </cell>
          <cell r="GT20" t="str">
            <v/>
          </cell>
          <cell r="GU20" t="str">
            <v/>
          </cell>
          <cell r="GV20" t="str">
            <v/>
          </cell>
          <cell r="GW20" t="str">
            <v/>
          </cell>
          <cell r="GX20" t="str">
            <v/>
          </cell>
          <cell r="GY20" t="str">
            <v/>
          </cell>
          <cell r="GZ20" t="str">
            <v/>
          </cell>
          <cell r="HA20" t="str">
            <v/>
          </cell>
          <cell r="HB20" t="str">
            <v/>
          </cell>
          <cell r="HC20" t="str">
            <v/>
          </cell>
          <cell r="HD20" t="str">
            <v/>
          </cell>
          <cell r="HE20" t="str">
            <v/>
          </cell>
          <cell r="HF20" t="str">
            <v/>
          </cell>
          <cell r="HG20" t="str">
            <v/>
          </cell>
          <cell r="HH20" t="str">
            <v/>
          </cell>
          <cell r="HI20" t="str">
            <v/>
          </cell>
          <cell r="HJ20" t="str">
            <v/>
          </cell>
          <cell r="HK20" t="str">
            <v/>
          </cell>
          <cell r="HL20" t="str">
            <v/>
          </cell>
          <cell r="HM20" t="str">
            <v/>
          </cell>
          <cell r="HN20" t="str">
            <v/>
          </cell>
          <cell r="HO20" t="str">
            <v/>
          </cell>
          <cell r="HP20" t="str">
            <v/>
          </cell>
          <cell r="HQ20" t="str">
            <v/>
          </cell>
          <cell r="HR20" t="str">
            <v/>
          </cell>
          <cell r="HS20" t="str">
            <v/>
          </cell>
          <cell r="HT20" t="str">
            <v/>
          </cell>
          <cell r="HU20" t="str">
            <v/>
          </cell>
          <cell r="HV20" t="str">
            <v/>
          </cell>
          <cell r="HW20" t="str">
            <v/>
          </cell>
          <cell r="HX20" t="str">
            <v/>
          </cell>
          <cell r="HY20" t="str">
            <v/>
          </cell>
          <cell r="HZ20" t="str">
            <v/>
          </cell>
          <cell r="IA20" t="str">
            <v/>
          </cell>
          <cell r="IB20" t="str">
            <v/>
          </cell>
          <cell r="IC20" t="str">
            <v/>
          </cell>
          <cell r="ID20" t="str">
            <v/>
          </cell>
          <cell r="IE20" t="str">
            <v/>
          </cell>
          <cell r="IF20" t="str">
            <v/>
          </cell>
          <cell r="IG20" t="str">
            <v/>
          </cell>
          <cell r="IH20" t="str">
            <v/>
          </cell>
          <cell r="II20" t="str">
            <v/>
          </cell>
          <cell r="IJ20" t="str">
            <v/>
          </cell>
          <cell r="IK20" t="str">
            <v/>
          </cell>
          <cell r="IL20" t="str">
            <v/>
          </cell>
          <cell r="IM20" t="str">
            <v/>
          </cell>
          <cell r="IN20" t="str">
            <v/>
          </cell>
          <cell r="IO20" t="str">
            <v/>
          </cell>
          <cell r="IP20" t="str">
            <v/>
          </cell>
          <cell r="IQ20" t="str">
            <v/>
          </cell>
          <cell r="IR20" t="str">
            <v/>
          </cell>
          <cell r="IS20" t="str">
            <v/>
          </cell>
          <cell r="IT20" t="str">
            <v/>
          </cell>
          <cell r="IU20" t="str">
            <v/>
          </cell>
          <cell r="IV20" t="str">
            <v/>
          </cell>
          <cell r="IW20" t="str">
            <v/>
          </cell>
          <cell r="IX20" t="str">
            <v/>
          </cell>
          <cell r="IY20" t="str">
            <v/>
          </cell>
          <cell r="IZ20" t="str">
            <v/>
          </cell>
          <cell r="JA20" t="str">
            <v/>
          </cell>
          <cell r="JB20" t="str">
            <v/>
          </cell>
          <cell r="JC20" t="str">
            <v/>
          </cell>
          <cell r="JD20" t="str">
            <v/>
          </cell>
          <cell r="JE20" t="str">
            <v/>
          </cell>
          <cell r="JF20" t="str">
            <v/>
          </cell>
          <cell r="JG20" t="str">
            <v/>
          </cell>
          <cell r="JH20" t="str">
            <v/>
          </cell>
          <cell r="JI20" t="str">
            <v/>
          </cell>
          <cell r="JJ20" t="str">
            <v/>
          </cell>
          <cell r="JK20" t="str">
            <v/>
          </cell>
          <cell r="JL20" t="str">
            <v/>
          </cell>
          <cell r="JM20" t="str">
            <v/>
          </cell>
          <cell r="JN20" t="str">
            <v/>
          </cell>
          <cell r="JO20" t="str">
            <v/>
          </cell>
          <cell r="JP20" t="str">
            <v/>
          </cell>
          <cell r="JQ20" t="str">
            <v/>
          </cell>
          <cell r="JR20" t="str">
            <v/>
          </cell>
          <cell r="JS20" t="str">
            <v/>
          </cell>
          <cell r="JT20" t="str">
            <v/>
          </cell>
          <cell r="JU20" t="str">
            <v/>
          </cell>
          <cell r="JV20" t="str">
            <v/>
          </cell>
          <cell r="JW20" t="str">
            <v/>
          </cell>
          <cell r="JX20" t="str">
            <v/>
          </cell>
          <cell r="JY20" t="str">
            <v/>
          </cell>
          <cell r="JZ20" t="str">
            <v/>
          </cell>
          <cell r="KA20" t="str">
            <v/>
          </cell>
          <cell r="KB20" t="str">
            <v/>
          </cell>
          <cell r="KC20" t="str">
            <v/>
          </cell>
          <cell r="KD20" t="str">
            <v/>
          </cell>
          <cell r="KE20" t="str">
            <v/>
          </cell>
          <cell r="KF20" t="str">
            <v/>
          </cell>
          <cell r="KG20" t="str">
            <v/>
          </cell>
          <cell r="KH20" t="str">
            <v/>
          </cell>
          <cell r="KI20" t="str">
            <v/>
          </cell>
          <cell r="KJ20" t="str">
            <v/>
          </cell>
          <cell r="KK20" t="str">
            <v/>
          </cell>
          <cell r="KL20" t="str">
            <v/>
          </cell>
          <cell r="KM20" t="str">
            <v/>
          </cell>
          <cell r="KN20" t="str">
            <v/>
          </cell>
          <cell r="KO20" t="str">
            <v/>
          </cell>
          <cell r="KP20" t="str">
            <v/>
          </cell>
          <cell r="KQ20" t="str">
            <v/>
          </cell>
          <cell r="KR20" t="str">
            <v/>
          </cell>
          <cell r="KS20" t="str">
            <v/>
          </cell>
          <cell r="KT20" t="str">
            <v/>
          </cell>
          <cell r="KU20" t="str">
            <v/>
          </cell>
          <cell r="KV20" t="str">
            <v/>
          </cell>
          <cell r="KW20" t="str">
            <v/>
          </cell>
          <cell r="KX20" t="str">
            <v/>
          </cell>
          <cell r="KY20" t="str">
            <v/>
          </cell>
          <cell r="KZ20" t="str">
            <v/>
          </cell>
          <cell r="LA20" t="str">
            <v/>
          </cell>
          <cell r="LB20" t="str">
            <v/>
          </cell>
          <cell r="LC20" t="str">
            <v/>
          </cell>
          <cell r="LD20" t="str">
            <v/>
          </cell>
          <cell r="LE20" t="str">
            <v/>
          </cell>
          <cell r="LF20" t="str">
            <v/>
          </cell>
          <cell r="LG20" t="str">
            <v/>
          </cell>
          <cell r="LH20" t="str">
            <v/>
          </cell>
          <cell r="LI20" t="str">
            <v/>
          </cell>
          <cell r="LJ20" t="str">
            <v/>
          </cell>
          <cell r="LK20" t="str">
            <v/>
          </cell>
          <cell r="LL20" t="str">
            <v/>
          </cell>
          <cell r="LM20" t="str">
            <v/>
          </cell>
          <cell r="LN20" t="str">
            <v/>
          </cell>
          <cell r="LO20" t="str">
            <v/>
          </cell>
          <cell r="LP20" t="str">
            <v/>
          </cell>
          <cell r="LQ20" t="str">
            <v/>
          </cell>
          <cell r="LR20" t="str">
            <v/>
          </cell>
          <cell r="LS20" t="str">
            <v/>
          </cell>
          <cell r="LT20" t="str">
            <v/>
          </cell>
          <cell r="LU20" t="str">
            <v/>
          </cell>
          <cell r="LV20" t="str">
            <v/>
          </cell>
          <cell r="LW20" t="str">
            <v/>
          </cell>
          <cell r="LX20" t="str">
            <v/>
          </cell>
          <cell r="LY20" t="str">
            <v/>
          </cell>
          <cell r="LZ20" t="str">
            <v/>
          </cell>
          <cell r="MA20" t="str">
            <v/>
          </cell>
          <cell r="MB20" t="str">
            <v/>
          </cell>
          <cell r="MC20" t="str">
            <v/>
          </cell>
          <cell r="MD20" t="str">
            <v/>
          </cell>
          <cell r="ME20" t="str">
            <v/>
          </cell>
          <cell r="MF20" t="str">
            <v/>
          </cell>
          <cell r="MG20" t="str">
            <v/>
          </cell>
          <cell r="MH20" t="str">
            <v/>
          </cell>
          <cell r="MI20" t="str">
            <v/>
          </cell>
          <cell r="MJ20" t="str">
            <v/>
          </cell>
          <cell r="MK20" t="str">
            <v/>
          </cell>
          <cell r="ML20" t="str">
            <v/>
          </cell>
          <cell r="MM20" t="str">
            <v/>
          </cell>
          <cell r="MN20" t="str">
            <v/>
          </cell>
          <cell r="MO20" t="str">
            <v/>
          </cell>
          <cell r="MP20" t="str">
            <v/>
          </cell>
          <cell r="MQ20" t="str">
            <v/>
          </cell>
          <cell r="MR20" t="str">
            <v/>
          </cell>
          <cell r="MS20" t="str">
            <v/>
          </cell>
          <cell r="MT20" t="str">
            <v/>
          </cell>
          <cell r="MU20" t="str">
            <v/>
          </cell>
          <cell r="MV20" t="str">
            <v/>
          </cell>
          <cell r="MW20" t="str">
            <v/>
          </cell>
          <cell r="MX20" t="str">
            <v/>
          </cell>
          <cell r="MY20" t="str">
            <v/>
          </cell>
          <cell r="MZ20" t="str">
            <v/>
          </cell>
          <cell r="NA20" t="str">
            <v/>
          </cell>
          <cell r="NB20" t="str">
            <v/>
          </cell>
          <cell r="NC20" t="str">
            <v/>
          </cell>
          <cell r="ND20" t="str">
            <v/>
          </cell>
          <cell r="NE20" t="str">
            <v/>
          </cell>
          <cell r="NF20" t="str">
            <v/>
          </cell>
          <cell r="NG20" t="str">
            <v/>
          </cell>
          <cell r="NH20" t="str">
            <v/>
          </cell>
          <cell r="NI20" t="str">
            <v/>
          </cell>
          <cell r="NJ20" t="str">
            <v/>
          </cell>
          <cell r="NK20" t="str">
            <v/>
          </cell>
          <cell r="NL20" t="str">
            <v/>
          </cell>
          <cell r="NM20" t="str">
            <v/>
          </cell>
          <cell r="NN20" t="str">
            <v/>
          </cell>
          <cell r="NO20" t="str">
            <v/>
          </cell>
          <cell r="NP20" t="str">
            <v/>
          </cell>
          <cell r="NQ20" t="str">
            <v/>
          </cell>
          <cell r="NR20" t="str">
            <v/>
          </cell>
          <cell r="NS20" t="str">
            <v/>
          </cell>
          <cell r="NT20" t="str">
            <v/>
          </cell>
          <cell r="NU20" t="str">
            <v/>
          </cell>
        </row>
        <row r="21">
          <cell r="A21">
            <v>18</v>
          </cell>
          <cell r="B21" t="str">
            <v>MUHAMMAD MARDI ALI</v>
          </cell>
          <cell r="C21" t="str">
            <v>L</v>
          </cell>
          <cell r="E21">
            <v>6767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 t="str">
            <v/>
          </cell>
          <cell r="CY21" t="str">
            <v/>
          </cell>
          <cell r="CZ21" t="str">
            <v/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 t="str">
            <v/>
          </cell>
          <cell r="DG21" t="str">
            <v/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 t="str">
            <v/>
          </cell>
          <cell r="DW21" t="str">
            <v/>
          </cell>
          <cell r="DX21" t="str">
            <v/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 t="str">
            <v/>
          </cell>
          <cell r="EE21" t="str">
            <v/>
          </cell>
          <cell r="EF21" t="str">
            <v/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 t="str">
            <v/>
          </cell>
          <cell r="EM21" t="str">
            <v/>
          </cell>
          <cell r="EN21" t="str">
            <v/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 t="str">
            <v/>
          </cell>
          <cell r="EU21" t="str">
            <v/>
          </cell>
          <cell r="EV21" t="str">
            <v/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 t="str">
            <v/>
          </cell>
          <cell r="FC21" t="str">
            <v/>
          </cell>
          <cell r="FD21" t="str">
            <v/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 t="str">
            <v/>
          </cell>
          <cell r="FK21" t="str">
            <v/>
          </cell>
          <cell r="FL21" t="str">
            <v/>
          </cell>
          <cell r="FM21" t="str">
            <v/>
          </cell>
          <cell r="FN21" t="str">
            <v/>
          </cell>
          <cell r="FO21" t="str">
            <v/>
          </cell>
          <cell r="FP21" t="str">
            <v/>
          </cell>
          <cell r="FQ21" t="str">
            <v/>
          </cell>
          <cell r="FR21" t="str">
            <v/>
          </cell>
          <cell r="FS21" t="str">
            <v/>
          </cell>
          <cell r="FT21" t="str">
            <v/>
          </cell>
          <cell r="FU21" t="str">
            <v/>
          </cell>
          <cell r="FV21" t="str">
            <v/>
          </cell>
          <cell r="FW21" t="str">
            <v/>
          </cell>
          <cell r="FX21" t="str">
            <v/>
          </cell>
          <cell r="FY21" t="str">
            <v/>
          </cell>
          <cell r="FZ21" t="str">
            <v/>
          </cell>
          <cell r="GA21" t="str">
            <v/>
          </cell>
          <cell r="GB21" t="str">
            <v/>
          </cell>
          <cell r="GC21" t="str">
            <v/>
          </cell>
          <cell r="GD21" t="str">
            <v/>
          </cell>
          <cell r="GE21" t="str">
            <v/>
          </cell>
          <cell r="GF21" t="str">
            <v/>
          </cell>
          <cell r="GG21" t="str">
            <v/>
          </cell>
          <cell r="GH21" t="str">
            <v/>
          </cell>
          <cell r="GI21" t="str">
            <v/>
          </cell>
          <cell r="GJ21" t="str">
            <v/>
          </cell>
          <cell r="GK21" t="str">
            <v/>
          </cell>
          <cell r="GL21" t="str">
            <v/>
          </cell>
          <cell r="GM21" t="str">
            <v/>
          </cell>
          <cell r="GN21" t="str">
            <v/>
          </cell>
          <cell r="GO21" t="str">
            <v/>
          </cell>
          <cell r="GP21" t="str">
            <v/>
          </cell>
          <cell r="GQ21" t="str">
            <v/>
          </cell>
          <cell r="GR21" t="str">
            <v/>
          </cell>
          <cell r="GS21" t="str">
            <v/>
          </cell>
          <cell r="GT21" t="str">
            <v/>
          </cell>
          <cell r="GU21" t="str">
            <v/>
          </cell>
          <cell r="GV21" t="str">
            <v/>
          </cell>
          <cell r="GW21" t="str">
            <v/>
          </cell>
          <cell r="GX21" t="str">
            <v/>
          </cell>
          <cell r="GY21" t="str">
            <v/>
          </cell>
          <cell r="GZ21" t="str">
            <v/>
          </cell>
          <cell r="HA21" t="str">
            <v/>
          </cell>
          <cell r="HB21" t="str">
            <v/>
          </cell>
          <cell r="HC21" t="str">
            <v/>
          </cell>
          <cell r="HD21" t="str">
            <v/>
          </cell>
          <cell r="HE21" t="str">
            <v/>
          </cell>
          <cell r="HF21" t="str">
            <v/>
          </cell>
          <cell r="HG21" t="str">
            <v/>
          </cell>
          <cell r="HH21" t="str">
            <v/>
          </cell>
          <cell r="HI21" t="str">
            <v/>
          </cell>
          <cell r="HJ21" t="str">
            <v/>
          </cell>
          <cell r="HK21" t="str">
            <v/>
          </cell>
          <cell r="HL21" t="str">
            <v/>
          </cell>
          <cell r="HM21" t="str">
            <v/>
          </cell>
          <cell r="HN21" t="str">
            <v/>
          </cell>
          <cell r="HO21" t="str">
            <v/>
          </cell>
          <cell r="HP21" t="str">
            <v/>
          </cell>
          <cell r="HQ21" t="str">
            <v/>
          </cell>
          <cell r="HR21" t="str">
            <v/>
          </cell>
          <cell r="HS21" t="str">
            <v/>
          </cell>
          <cell r="HT21" t="str">
            <v/>
          </cell>
          <cell r="HU21" t="str">
            <v/>
          </cell>
          <cell r="HV21" t="str">
            <v/>
          </cell>
          <cell r="HW21" t="str">
            <v/>
          </cell>
          <cell r="HX21" t="str">
            <v/>
          </cell>
          <cell r="HY21" t="str">
            <v/>
          </cell>
          <cell r="HZ21" t="str">
            <v/>
          </cell>
          <cell r="IA21" t="str">
            <v/>
          </cell>
          <cell r="IB21" t="str">
            <v/>
          </cell>
          <cell r="IC21" t="str">
            <v/>
          </cell>
          <cell r="ID21" t="str">
            <v/>
          </cell>
          <cell r="IE21" t="str">
            <v/>
          </cell>
          <cell r="IF21" t="str">
            <v/>
          </cell>
          <cell r="IG21" t="str">
            <v/>
          </cell>
          <cell r="IH21" t="str">
            <v/>
          </cell>
          <cell r="II21" t="str">
            <v/>
          </cell>
          <cell r="IJ21" t="str">
            <v/>
          </cell>
          <cell r="IK21" t="str">
            <v/>
          </cell>
          <cell r="IL21" t="str">
            <v/>
          </cell>
          <cell r="IM21" t="str">
            <v/>
          </cell>
          <cell r="IN21" t="str">
            <v/>
          </cell>
          <cell r="IO21" t="str">
            <v/>
          </cell>
          <cell r="IP21" t="str">
            <v/>
          </cell>
          <cell r="IQ21" t="str">
            <v/>
          </cell>
          <cell r="IR21" t="str">
            <v/>
          </cell>
          <cell r="IS21" t="str">
            <v/>
          </cell>
          <cell r="IT21" t="str">
            <v/>
          </cell>
          <cell r="IU21" t="str">
            <v/>
          </cell>
          <cell r="IV21" t="str">
            <v/>
          </cell>
          <cell r="IW21" t="str">
            <v/>
          </cell>
          <cell r="IX21" t="str">
            <v/>
          </cell>
          <cell r="IY21" t="str">
            <v/>
          </cell>
          <cell r="IZ21" t="str">
            <v/>
          </cell>
          <cell r="JA21" t="str">
            <v/>
          </cell>
          <cell r="JB21" t="str">
            <v/>
          </cell>
          <cell r="JC21" t="str">
            <v/>
          </cell>
          <cell r="JD21" t="str">
            <v/>
          </cell>
          <cell r="JE21" t="str">
            <v/>
          </cell>
          <cell r="JF21" t="str">
            <v/>
          </cell>
          <cell r="JG21" t="str">
            <v/>
          </cell>
          <cell r="JH21" t="str">
            <v/>
          </cell>
          <cell r="JI21" t="str">
            <v/>
          </cell>
          <cell r="JJ21" t="str">
            <v/>
          </cell>
          <cell r="JK21" t="str">
            <v/>
          </cell>
          <cell r="JL21" t="str">
            <v/>
          </cell>
          <cell r="JM21" t="str">
            <v/>
          </cell>
          <cell r="JN21" t="str">
            <v/>
          </cell>
          <cell r="JO21" t="str">
            <v/>
          </cell>
          <cell r="JP21" t="str">
            <v/>
          </cell>
          <cell r="JQ21" t="str">
            <v/>
          </cell>
          <cell r="JR21" t="str">
            <v/>
          </cell>
          <cell r="JS21" t="str">
            <v/>
          </cell>
          <cell r="JT21" t="str">
            <v/>
          </cell>
          <cell r="JU21" t="str">
            <v/>
          </cell>
          <cell r="JV21" t="str">
            <v/>
          </cell>
          <cell r="JW21" t="str">
            <v/>
          </cell>
          <cell r="JX21" t="str">
            <v/>
          </cell>
          <cell r="JY21" t="str">
            <v/>
          </cell>
          <cell r="JZ21" t="str">
            <v/>
          </cell>
          <cell r="KA21" t="str">
            <v/>
          </cell>
          <cell r="KB21" t="str">
            <v/>
          </cell>
          <cell r="KC21" t="str">
            <v/>
          </cell>
          <cell r="KD21" t="str">
            <v/>
          </cell>
          <cell r="KE21" t="str">
            <v/>
          </cell>
          <cell r="KF21" t="str">
            <v/>
          </cell>
          <cell r="KG21" t="str">
            <v/>
          </cell>
          <cell r="KH21" t="str">
            <v/>
          </cell>
          <cell r="KI21" t="str">
            <v/>
          </cell>
          <cell r="KJ21" t="str">
            <v/>
          </cell>
          <cell r="KK21" t="str">
            <v/>
          </cell>
          <cell r="KL21" t="str">
            <v/>
          </cell>
          <cell r="KM21" t="str">
            <v/>
          </cell>
          <cell r="KN21" t="str">
            <v/>
          </cell>
          <cell r="KO21" t="str">
            <v/>
          </cell>
          <cell r="KP21" t="str">
            <v/>
          </cell>
          <cell r="KQ21" t="str">
            <v/>
          </cell>
          <cell r="KR21" t="str">
            <v/>
          </cell>
          <cell r="KS21" t="str">
            <v/>
          </cell>
          <cell r="KT21" t="str">
            <v/>
          </cell>
          <cell r="KU21" t="str">
            <v/>
          </cell>
          <cell r="KV21" t="str">
            <v/>
          </cell>
          <cell r="KW21" t="str">
            <v/>
          </cell>
          <cell r="KX21" t="str">
            <v/>
          </cell>
          <cell r="KY21" t="str">
            <v/>
          </cell>
          <cell r="KZ21" t="str">
            <v/>
          </cell>
          <cell r="LA21" t="str">
            <v/>
          </cell>
          <cell r="LB21" t="str">
            <v/>
          </cell>
          <cell r="LC21" t="str">
            <v/>
          </cell>
          <cell r="LD21" t="str">
            <v/>
          </cell>
          <cell r="LE21" t="str">
            <v/>
          </cell>
          <cell r="LF21" t="str">
            <v/>
          </cell>
          <cell r="LG21" t="str">
            <v/>
          </cell>
          <cell r="LH21" t="str">
            <v/>
          </cell>
          <cell r="LI21" t="str">
            <v/>
          </cell>
          <cell r="LJ21" t="str">
            <v/>
          </cell>
          <cell r="LK21" t="str">
            <v/>
          </cell>
          <cell r="LL21" t="str">
            <v/>
          </cell>
          <cell r="LM21" t="str">
            <v/>
          </cell>
          <cell r="LN21" t="str">
            <v/>
          </cell>
          <cell r="LO21" t="str">
            <v/>
          </cell>
          <cell r="LP21" t="str">
            <v/>
          </cell>
          <cell r="LQ21" t="str">
            <v/>
          </cell>
          <cell r="LR21" t="str">
            <v/>
          </cell>
          <cell r="LS21" t="str">
            <v/>
          </cell>
          <cell r="LT21" t="str">
            <v/>
          </cell>
          <cell r="LU21" t="str">
            <v/>
          </cell>
          <cell r="LV21" t="str">
            <v/>
          </cell>
          <cell r="LW21" t="str">
            <v/>
          </cell>
          <cell r="LX21" t="str">
            <v/>
          </cell>
          <cell r="LY21" t="str">
            <v/>
          </cell>
          <cell r="LZ21" t="str">
            <v/>
          </cell>
          <cell r="MA21" t="str">
            <v/>
          </cell>
          <cell r="MB21" t="str">
            <v/>
          </cell>
          <cell r="MC21" t="str">
            <v/>
          </cell>
          <cell r="MD21" t="str">
            <v/>
          </cell>
          <cell r="ME21" t="str">
            <v/>
          </cell>
          <cell r="MF21" t="str">
            <v/>
          </cell>
          <cell r="MG21" t="str">
            <v/>
          </cell>
          <cell r="MH21" t="str">
            <v/>
          </cell>
          <cell r="MI21" t="str">
            <v/>
          </cell>
          <cell r="MJ21" t="str">
            <v/>
          </cell>
          <cell r="MK21" t="str">
            <v/>
          </cell>
          <cell r="ML21" t="str">
            <v/>
          </cell>
          <cell r="MM21" t="str">
            <v/>
          </cell>
          <cell r="MN21" t="str">
            <v/>
          </cell>
          <cell r="MO21" t="str">
            <v/>
          </cell>
          <cell r="MP21" t="str">
            <v/>
          </cell>
          <cell r="MQ21" t="str">
            <v/>
          </cell>
          <cell r="MR21" t="str">
            <v/>
          </cell>
          <cell r="MS21" t="str">
            <v/>
          </cell>
          <cell r="MT21" t="str">
            <v/>
          </cell>
          <cell r="MU21" t="str">
            <v/>
          </cell>
          <cell r="MV21" t="str">
            <v/>
          </cell>
          <cell r="MW21" t="str">
            <v/>
          </cell>
          <cell r="MX21" t="str">
            <v/>
          </cell>
          <cell r="MY21" t="str">
            <v/>
          </cell>
          <cell r="MZ21" t="str">
            <v/>
          </cell>
          <cell r="NA21" t="str">
            <v/>
          </cell>
          <cell r="NB21" t="str">
            <v/>
          </cell>
          <cell r="NC21" t="str">
            <v/>
          </cell>
          <cell r="ND21" t="str">
            <v/>
          </cell>
          <cell r="NE21" t="str">
            <v/>
          </cell>
          <cell r="NF21" t="str">
            <v/>
          </cell>
          <cell r="NG21" t="str">
            <v/>
          </cell>
          <cell r="NH21" t="str">
            <v/>
          </cell>
          <cell r="NI21" t="str">
            <v/>
          </cell>
          <cell r="NJ21" t="str">
            <v/>
          </cell>
          <cell r="NK21" t="str">
            <v/>
          </cell>
          <cell r="NL21" t="str">
            <v/>
          </cell>
          <cell r="NM21" t="str">
            <v/>
          </cell>
          <cell r="NN21" t="str">
            <v/>
          </cell>
          <cell r="NO21" t="str">
            <v/>
          </cell>
          <cell r="NP21" t="str">
            <v/>
          </cell>
          <cell r="NQ21" t="str">
            <v/>
          </cell>
          <cell r="NR21" t="str">
            <v/>
          </cell>
          <cell r="NS21" t="str">
            <v/>
          </cell>
          <cell r="NT21" t="str">
            <v/>
          </cell>
          <cell r="NU21" t="str">
            <v/>
          </cell>
        </row>
        <row r="22">
          <cell r="A22">
            <v>19</v>
          </cell>
          <cell r="B22" t="str">
            <v>MUSTIKA AYU PERMATA SARI</v>
          </cell>
          <cell r="C22" t="str">
            <v>P</v>
          </cell>
          <cell r="E22">
            <v>6768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 t="str">
            <v/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 t="str">
            <v/>
          </cell>
          <cell r="CY22" t="str">
            <v/>
          </cell>
          <cell r="CZ22" t="str">
            <v/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 t="str">
            <v/>
          </cell>
          <cell r="DG22" t="str">
            <v/>
          </cell>
          <cell r="DH22" t="str">
            <v/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 t="str">
            <v/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 t="str">
            <v/>
          </cell>
          <cell r="DW22" t="str">
            <v/>
          </cell>
          <cell r="DX22" t="str">
            <v/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 t="str">
            <v/>
          </cell>
          <cell r="EE22" t="str">
            <v/>
          </cell>
          <cell r="EF22" t="str">
            <v/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 t="str">
            <v/>
          </cell>
          <cell r="EM22" t="str">
            <v/>
          </cell>
          <cell r="EN22" t="str">
            <v/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 t="str">
            <v/>
          </cell>
          <cell r="EU22" t="str">
            <v/>
          </cell>
          <cell r="EV22" t="str">
            <v/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 t="str">
            <v/>
          </cell>
          <cell r="FC22" t="str">
            <v/>
          </cell>
          <cell r="FD22" t="str">
            <v/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 t="str">
            <v/>
          </cell>
          <cell r="FK22" t="str">
            <v/>
          </cell>
          <cell r="FL22" t="str">
            <v/>
          </cell>
          <cell r="FM22" t="str">
            <v/>
          </cell>
          <cell r="FN22" t="str">
            <v/>
          </cell>
          <cell r="FO22" t="str">
            <v/>
          </cell>
          <cell r="FP22" t="str">
            <v/>
          </cell>
          <cell r="FQ22" t="str">
            <v/>
          </cell>
          <cell r="FR22" t="str">
            <v/>
          </cell>
          <cell r="FS22" t="str">
            <v/>
          </cell>
          <cell r="FT22" t="str">
            <v/>
          </cell>
          <cell r="FU22" t="str">
            <v/>
          </cell>
          <cell r="FV22" t="str">
            <v/>
          </cell>
          <cell r="FW22" t="str">
            <v/>
          </cell>
          <cell r="FX22" t="str">
            <v/>
          </cell>
          <cell r="FY22" t="str">
            <v/>
          </cell>
          <cell r="FZ22" t="str">
            <v/>
          </cell>
          <cell r="GA22" t="str">
            <v/>
          </cell>
          <cell r="GB22" t="str">
            <v/>
          </cell>
          <cell r="GC22" t="str">
            <v/>
          </cell>
          <cell r="GD22" t="str">
            <v/>
          </cell>
          <cell r="GE22" t="str">
            <v/>
          </cell>
          <cell r="GF22" t="str">
            <v/>
          </cell>
          <cell r="GG22" t="str">
            <v/>
          </cell>
          <cell r="GH22" t="str">
            <v/>
          </cell>
          <cell r="GI22" t="str">
            <v/>
          </cell>
          <cell r="GJ22" t="str">
            <v/>
          </cell>
          <cell r="GK22" t="str">
            <v/>
          </cell>
          <cell r="GL22" t="str">
            <v/>
          </cell>
          <cell r="GM22" t="str">
            <v/>
          </cell>
          <cell r="GN22" t="str">
            <v/>
          </cell>
          <cell r="GO22" t="str">
            <v/>
          </cell>
          <cell r="GP22" t="str">
            <v/>
          </cell>
          <cell r="GQ22" t="str">
            <v/>
          </cell>
          <cell r="GR22" t="str">
            <v/>
          </cell>
          <cell r="GS22" t="str">
            <v/>
          </cell>
          <cell r="GT22" t="str">
            <v/>
          </cell>
          <cell r="GU22" t="str">
            <v/>
          </cell>
          <cell r="GV22" t="str">
            <v/>
          </cell>
          <cell r="GW22" t="str">
            <v/>
          </cell>
          <cell r="GX22" t="str">
            <v/>
          </cell>
          <cell r="GY22" t="str">
            <v/>
          </cell>
          <cell r="GZ22" t="str">
            <v/>
          </cell>
          <cell r="HA22" t="str">
            <v/>
          </cell>
          <cell r="HB22" t="str">
            <v/>
          </cell>
          <cell r="HC22" t="str">
            <v/>
          </cell>
          <cell r="HD22" t="str">
            <v/>
          </cell>
          <cell r="HE22" t="str">
            <v/>
          </cell>
          <cell r="HF22" t="str">
            <v/>
          </cell>
          <cell r="HG22" t="str">
            <v/>
          </cell>
          <cell r="HH22" t="str">
            <v/>
          </cell>
          <cell r="HI22" t="str">
            <v/>
          </cell>
          <cell r="HJ22" t="str">
            <v/>
          </cell>
          <cell r="HK22" t="str">
            <v/>
          </cell>
          <cell r="HL22" t="str">
            <v/>
          </cell>
          <cell r="HM22" t="str">
            <v/>
          </cell>
          <cell r="HN22" t="str">
            <v/>
          </cell>
          <cell r="HO22" t="str">
            <v/>
          </cell>
          <cell r="HP22" t="str">
            <v/>
          </cell>
          <cell r="HQ22" t="str">
            <v/>
          </cell>
          <cell r="HR22" t="str">
            <v/>
          </cell>
          <cell r="HS22" t="str">
            <v/>
          </cell>
          <cell r="HT22" t="str">
            <v/>
          </cell>
          <cell r="HU22" t="str">
            <v/>
          </cell>
          <cell r="HV22" t="str">
            <v/>
          </cell>
          <cell r="HW22" t="str">
            <v/>
          </cell>
          <cell r="HX22" t="str">
            <v/>
          </cell>
          <cell r="HY22" t="str">
            <v/>
          </cell>
          <cell r="HZ22" t="str">
            <v/>
          </cell>
          <cell r="IA22" t="str">
            <v/>
          </cell>
          <cell r="IB22" t="str">
            <v/>
          </cell>
          <cell r="IC22" t="str">
            <v/>
          </cell>
          <cell r="ID22" t="str">
            <v/>
          </cell>
          <cell r="IE22" t="str">
            <v/>
          </cell>
          <cell r="IF22" t="str">
            <v/>
          </cell>
          <cell r="IG22" t="str">
            <v/>
          </cell>
          <cell r="IH22" t="str">
            <v/>
          </cell>
          <cell r="II22" t="str">
            <v/>
          </cell>
          <cell r="IJ22" t="str">
            <v/>
          </cell>
          <cell r="IK22" t="str">
            <v/>
          </cell>
          <cell r="IL22" t="str">
            <v/>
          </cell>
          <cell r="IM22" t="str">
            <v/>
          </cell>
          <cell r="IN22" t="str">
            <v/>
          </cell>
          <cell r="IO22" t="str">
            <v/>
          </cell>
          <cell r="IP22" t="str">
            <v/>
          </cell>
          <cell r="IQ22" t="str">
            <v/>
          </cell>
          <cell r="IR22" t="str">
            <v/>
          </cell>
          <cell r="IS22" t="str">
            <v/>
          </cell>
          <cell r="IT22" t="str">
            <v/>
          </cell>
          <cell r="IU22" t="str">
            <v/>
          </cell>
          <cell r="IV22" t="str">
            <v/>
          </cell>
          <cell r="IW22" t="str">
            <v/>
          </cell>
          <cell r="IX22" t="str">
            <v/>
          </cell>
          <cell r="IY22" t="str">
            <v/>
          </cell>
          <cell r="IZ22" t="str">
            <v/>
          </cell>
          <cell r="JA22" t="str">
            <v/>
          </cell>
          <cell r="JB22" t="str">
            <v/>
          </cell>
          <cell r="JC22" t="str">
            <v/>
          </cell>
          <cell r="JD22" t="str">
            <v/>
          </cell>
          <cell r="JE22" t="str">
            <v/>
          </cell>
          <cell r="JF22" t="str">
            <v/>
          </cell>
          <cell r="JG22" t="str">
            <v/>
          </cell>
          <cell r="JH22" t="str">
            <v/>
          </cell>
          <cell r="JI22" t="str">
            <v/>
          </cell>
          <cell r="JJ22" t="str">
            <v/>
          </cell>
          <cell r="JK22" t="str">
            <v/>
          </cell>
          <cell r="JL22" t="str">
            <v/>
          </cell>
          <cell r="JM22" t="str">
            <v/>
          </cell>
          <cell r="JN22" t="str">
            <v/>
          </cell>
          <cell r="JO22" t="str">
            <v/>
          </cell>
          <cell r="JP22" t="str">
            <v/>
          </cell>
          <cell r="JQ22" t="str">
            <v/>
          </cell>
          <cell r="JR22" t="str">
            <v/>
          </cell>
          <cell r="JS22" t="str">
            <v/>
          </cell>
          <cell r="JT22" t="str">
            <v/>
          </cell>
          <cell r="JU22" t="str">
            <v/>
          </cell>
          <cell r="JV22" t="str">
            <v/>
          </cell>
          <cell r="JW22" t="str">
            <v/>
          </cell>
          <cell r="JX22" t="str">
            <v/>
          </cell>
          <cell r="JY22" t="str">
            <v/>
          </cell>
          <cell r="JZ22" t="str">
            <v/>
          </cell>
          <cell r="KA22" t="str">
            <v/>
          </cell>
          <cell r="KB22" t="str">
            <v/>
          </cell>
          <cell r="KC22" t="str">
            <v/>
          </cell>
          <cell r="KD22" t="str">
            <v/>
          </cell>
          <cell r="KE22" t="str">
            <v/>
          </cell>
          <cell r="KF22" t="str">
            <v/>
          </cell>
          <cell r="KG22" t="str">
            <v/>
          </cell>
          <cell r="KH22" t="str">
            <v/>
          </cell>
          <cell r="KI22" t="str">
            <v/>
          </cell>
          <cell r="KJ22" t="str">
            <v/>
          </cell>
          <cell r="KK22" t="str">
            <v/>
          </cell>
          <cell r="KL22" t="str">
            <v/>
          </cell>
          <cell r="KM22" t="str">
            <v/>
          </cell>
          <cell r="KN22" t="str">
            <v/>
          </cell>
          <cell r="KO22" t="str">
            <v/>
          </cell>
          <cell r="KP22" t="str">
            <v/>
          </cell>
          <cell r="KQ22" t="str">
            <v/>
          </cell>
          <cell r="KR22" t="str">
            <v/>
          </cell>
          <cell r="KS22" t="str">
            <v/>
          </cell>
          <cell r="KT22" t="str">
            <v/>
          </cell>
          <cell r="KU22" t="str">
            <v/>
          </cell>
          <cell r="KV22" t="str">
            <v/>
          </cell>
          <cell r="KW22" t="str">
            <v/>
          </cell>
          <cell r="KX22" t="str">
            <v/>
          </cell>
          <cell r="KY22" t="str">
            <v/>
          </cell>
          <cell r="KZ22" t="str">
            <v/>
          </cell>
          <cell r="LA22" t="str">
            <v/>
          </cell>
          <cell r="LB22" t="str">
            <v/>
          </cell>
          <cell r="LC22" t="str">
            <v/>
          </cell>
          <cell r="LD22" t="str">
            <v/>
          </cell>
          <cell r="LE22" t="str">
            <v/>
          </cell>
          <cell r="LF22" t="str">
            <v/>
          </cell>
          <cell r="LG22" t="str">
            <v/>
          </cell>
          <cell r="LH22" t="str">
            <v/>
          </cell>
          <cell r="LI22" t="str">
            <v/>
          </cell>
          <cell r="LJ22" t="str">
            <v/>
          </cell>
          <cell r="LK22" t="str">
            <v/>
          </cell>
          <cell r="LL22" t="str">
            <v/>
          </cell>
          <cell r="LM22" t="str">
            <v/>
          </cell>
          <cell r="LN22" t="str">
            <v/>
          </cell>
          <cell r="LO22" t="str">
            <v/>
          </cell>
          <cell r="LP22" t="str">
            <v/>
          </cell>
          <cell r="LQ22" t="str">
            <v/>
          </cell>
          <cell r="LR22" t="str">
            <v/>
          </cell>
          <cell r="LS22" t="str">
            <v/>
          </cell>
          <cell r="LT22" t="str">
            <v/>
          </cell>
          <cell r="LU22" t="str">
            <v/>
          </cell>
          <cell r="LV22" t="str">
            <v/>
          </cell>
          <cell r="LW22" t="str">
            <v/>
          </cell>
          <cell r="LX22" t="str">
            <v/>
          </cell>
          <cell r="LY22" t="str">
            <v/>
          </cell>
          <cell r="LZ22" t="str">
            <v/>
          </cell>
          <cell r="MA22" t="str">
            <v/>
          </cell>
          <cell r="MB22" t="str">
            <v/>
          </cell>
          <cell r="MC22" t="str">
            <v/>
          </cell>
          <cell r="MD22" t="str">
            <v/>
          </cell>
          <cell r="ME22" t="str">
            <v/>
          </cell>
          <cell r="MF22" t="str">
            <v/>
          </cell>
          <cell r="MG22" t="str">
            <v/>
          </cell>
          <cell r="MH22" t="str">
            <v/>
          </cell>
          <cell r="MI22" t="str">
            <v/>
          </cell>
          <cell r="MJ22" t="str">
            <v/>
          </cell>
          <cell r="MK22" t="str">
            <v/>
          </cell>
          <cell r="ML22" t="str">
            <v/>
          </cell>
          <cell r="MM22" t="str">
            <v/>
          </cell>
          <cell r="MN22" t="str">
            <v/>
          </cell>
          <cell r="MO22" t="str">
            <v/>
          </cell>
          <cell r="MP22" t="str">
            <v/>
          </cell>
          <cell r="MQ22" t="str">
            <v/>
          </cell>
          <cell r="MR22" t="str">
            <v/>
          </cell>
          <cell r="MS22" t="str">
            <v/>
          </cell>
          <cell r="MT22" t="str">
            <v/>
          </cell>
          <cell r="MU22" t="str">
            <v/>
          </cell>
          <cell r="MV22" t="str">
            <v/>
          </cell>
          <cell r="MW22" t="str">
            <v/>
          </cell>
          <cell r="MX22" t="str">
            <v/>
          </cell>
          <cell r="MY22" t="str">
            <v/>
          </cell>
          <cell r="MZ22" t="str">
            <v/>
          </cell>
          <cell r="NA22" t="str">
            <v/>
          </cell>
          <cell r="NB22" t="str">
            <v/>
          </cell>
          <cell r="NC22" t="str">
            <v/>
          </cell>
          <cell r="ND22" t="str">
            <v/>
          </cell>
          <cell r="NE22" t="str">
            <v/>
          </cell>
          <cell r="NF22" t="str">
            <v/>
          </cell>
          <cell r="NG22" t="str">
            <v/>
          </cell>
          <cell r="NH22" t="str">
            <v/>
          </cell>
          <cell r="NI22" t="str">
            <v/>
          </cell>
          <cell r="NJ22" t="str">
            <v/>
          </cell>
          <cell r="NK22" t="str">
            <v/>
          </cell>
          <cell r="NL22" t="str">
            <v/>
          </cell>
          <cell r="NM22" t="str">
            <v/>
          </cell>
          <cell r="NN22" t="str">
            <v/>
          </cell>
          <cell r="NO22" t="str">
            <v/>
          </cell>
          <cell r="NP22" t="str">
            <v/>
          </cell>
          <cell r="NQ22" t="str">
            <v/>
          </cell>
          <cell r="NR22" t="str">
            <v/>
          </cell>
          <cell r="NS22" t="str">
            <v/>
          </cell>
          <cell r="NT22" t="str">
            <v/>
          </cell>
          <cell r="NU22" t="str">
            <v/>
          </cell>
        </row>
        <row r="23">
          <cell r="A23">
            <v>20</v>
          </cell>
          <cell r="B23" t="str">
            <v>NABILA GUSNIA PUTRI</v>
          </cell>
          <cell r="C23" t="str">
            <v>P</v>
          </cell>
          <cell r="E23">
            <v>6769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 t="str">
            <v/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 t="str">
            <v/>
          </cell>
          <cell r="CY23" t="str">
            <v/>
          </cell>
          <cell r="CZ23" t="str">
            <v/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 t="str">
            <v/>
          </cell>
          <cell r="DG23" t="str">
            <v/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 t="str">
            <v/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 t="str">
            <v/>
          </cell>
          <cell r="DW23" t="str">
            <v/>
          </cell>
          <cell r="DX23" t="str">
            <v/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 t="str">
            <v/>
          </cell>
          <cell r="EE23" t="str">
            <v/>
          </cell>
          <cell r="EF23" t="str">
            <v/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 t="str">
            <v/>
          </cell>
          <cell r="EM23" t="str">
            <v/>
          </cell>
          <cell r="EN23" t="str">
            <v/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 t="str">
            <v/>
          </cell>
          <cell r="EU23" t="str">
            <v/>
          </cell>
          <cell r="EV23" t="str">
            <v/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 t="str">
            <v/>
          </cell>
          <cell r="FC23" t="str">
            <v/>
          </cell>
          <cell r="FD23" t="str">
            <v/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 t="str">
            <v/>
          </cell>
          <cell r="FK23" t="str">
            <v/>
          </cell>
          <cell r="FL23" t="str">
            <v/>
          </cell>
          <cell r="FM23" t="str">
            <v/>
          </cell>
          <cell r="FN23" t="str">
            <v/>
          </cell>
          <cell r="FO23" t="str">
            <v/>
          </cell>
          <cell r="FP23" t="str">
            <v/>
          </cell>
          <cell r="FQ23" t="str">
            <v/>
          </cell>
          <cell r="FR23" t="str">
            <v/>
          </cell>
          <cell r="FS23" t="str">
            <v/>
          </cell>
          <cell r="FT23" t="str">
            <v/>
          </cell>
          <cell r="FU23" t="str">
            <v/>
          </cell>
          <cell r="FV23" t="str">
            <v/>
          </cell>
          <cell r="FW23" t="str">
            <v/>
          </cell>
          <cell r="FX23" t="str">
            <v/>
          </cell>
          <cell r="FY23" t="str">
            <v/>
          </cell>
          <cell r="FZ23" t="str">
            <v/>
          </cell>
          <cell r="GA23" t="str">
            <v/>
          </cell>
          <cell r="GB23" t="str">
            <v/>
          </cell>
          <cell r="GC23" t="str">
            <v/>
          </cell>
          <cell r="GD23" t="str">
            <v/>
          </cell>
          <cell r="GE23" t="str">
            <v/>
          </cell>
          <cell r="GF23" t="str">
            <v/>
          </cell>
          <cell r="GG23" t="str">
            <v/>
          </cell>
          <cell r="GH23" t="str">
            <v/>
          </cell>
          <cell r="GI23" t="str">
            <v/>
          </cell>
          <cell r="GJ23" t="str">
            <v/>
          </cell>
          <cell r="GK23" t="str">
            <v/>
          </cell>
          <cell r="GL23" t="str">
            <v/>
          </cell>
          <cell r="GM23" t="str">
            <v/>
          </cell>
          <cell r="GN23" t="str">
            <v/>
          </cell>
          <cell r="GO23" t="str">
            <v/>
          </cell>
          <cell r="GP23" t="str">
            <v/>
          </cell>
          <cell r="GQ23" t="str">
            <v/>
          </cell>
          <cell r="GR23" t="str">
            <v/>
          </cell>
          <cell r="GS23" t="str">
            <v/>
          </cell>
          <cell r="GT23" t="str">
            <v/>
          </cell>
          <cell r="GU23" t="str">
            <v/>
          </cell>
          <cell r="GV23" t="str">
            <v/>
          </cell>
          <cell r="GW23" t="str">
            <v/>
          </cell>
          <cell r="GX23" t="str">
            <v/>
          </cell>
          <cell r="GY23" t="str">
            <v/>
          </cell>
          <cell r="GZ23" t="str">
            <v/>
          </cell>
          <cell r="HA23" t="str">
            <v/>
          </cell>
          <cell r="HB23" t="str">
            <v/>
          </cell>
          <cell r="HC23" t="str">
            <v/>
          </cell>
          <cell r="HD23" t="str">
            <v/>
          </cell>
          <cell r="HE23" t="str">
            <v/>
          </cell>
          <cell r="HF23" t="str">
            <v/>
          </cell>
          <cell r="HG23" t="str">
            <v/>
          </cell>
          <cell r="HH23" t="str">
            <v/>
          </cell>
          <cell r="HI23" t="str">
            <v/>
          </cell>
          <cell r="HJ23" t="str">
            <v/>
          </cell>
          <cell r="HK23" t="str">
            <v/>
          </cell>
          <cell r="HL23" t="str">
            <v/>
          </cell>
          <cell r="HM23" t="str">
            <v/>
          </cell>
          <cell r="HN23" t="str">
            <v/>
          </cell>
          <cell r="HO23" t="str">
            <v/>
          </cell>
          <cell r="HP23" t="str">
            <v/>
          </cell>
          <cell r="HQ23" t="str">
            <v/>
          </cell>
          <cell r="HR23" t="str">
            <v/>
          </cell>
          <cell r="HS23" t="str">
            <v/>
          </cell>
          <cell r="HT23" t="str">
            <v/>
          </cell>
          <cell r="HU23" t="str">
            <v/>
          </cell>
          <cell r="HV23" t="str">
            <v/>
          </cell>
          <cell r="HW23" t="str">
            <v/>
          </cell>
          <cell r="HX23" t="str">
            <v/>
          </cell>
          <cell r="HY23" t="str">
            <v/>
          </cell>
          <cell r="HZ23" t="str">
            <v/>
          </cell>
          <cell r="IA23" t="str">
            <v/>
          </cell>
          <cell r="IB23" t="str">
            <v/>
          </cell>
          <cell r="IC23" t="str">
            <v/>
          </cell>
          <cell r="ID23" t="str">
            <v/>
          </cell>
          <cell r="IE23" t="str">
            <v/>
          </cell>
          <cell r="IF23" t="str">
            <v/>
          </cell>
          <cell r="IG23" t="str">
            <v/>
          </cell>
          <cell r="IH23" t="str">
            <v/>
          </cell>
          <cell r="II23" t="str">
            <v/>
          </cell>
          <cell r="IJ23" t="str">
            <v/>
          </cell>
          <cell r="IK23" t="str">
            <v/>
          </cell>
          <cell r="IL23" t="str">
            <v/>
          </cell>
          <cell r="IM23" t="str">
            <v/>
          </cell>
          <cell r="IN23" t="str">
            <v/>
          </cell>
          <cell r="IO23" t="str">
            <v/>
          </cell>
          <cell r="IP23" t="str">
            <v/>
          </cell>
          <cell r="IQ23" t="str">
            <v/>
          </cell>
          <cell r="IR23" t="str">
            <v/>
          </cell>
          <cell r="IS23" t="str">
            <v/>
          </cell>
          <cell r="IT23" t="str">
            <v/>
          </cell>
          <cell r="IU23" t="str">
            <v/>
          </cell>
          <cell r="IV23" t="str">
            <v/>
          </cell>
          <cell r="IW23" t="str">
            <v/>
          </cell>
          <cell r="IX23" t="str">
            <v/>
          </cell>
          <cell r="IY23" t="str">
            <v/>
          </cell>
          <cell r="IZ23" t="str">
            <v/>
          </cell>
          <cell r="JA23" t="str">
            <v/>
          </cell>
          <cell r="JB23" t="str">
            <v/>
          </cell>
          <cell r="JC23" t="str">
            <v/>
          </cell>
          <cell r="JD23" t="str">
            <v/>
          </cell>
          <cell r="JE23" t="str">
            <v/>
          </cell>
          <cell r="JF23" t="str">
            <v/>
          </cell>
          <cell r="JG23" t="str">
            <v/>
          </cell>
          <cell r="JH23" t="str">
            <v/>
          </cell>
          <cell r="JI23" t="str">
            <v/>
          </cell>
          <cell r="JJ23" t="str">
            <v/>
          </cell>
          <cell r="JK23" t="str">
            <v/>
          </cell>
          <cell r="JL23" t="str">
            <v/>
          </cell>
          <cell r="JM23" t="str">
            <v/>
          </cell>
          <cell r="JN23" t="str">
            <v/>
          </cell>
          <cell r="JO23" t="str">
            <v/>
          </cell>
          <cell r="JP23" t="str">
            <v/>
          </cell>
          <cell r="JQ23" t="str">
            <v/>
          </cell>
          <cell r="JR23" t="str">
            <v/>
          </cell>
          <cell r="JS23" t="str">
            <v/>
          </cell>
          <cell r="JT23" t="str">
            <v/>
          </cell>
          <cell r="JU23" t="str">
            <v/>
          </cell>
          <cell r="JV23" t="str">
            <v/>
          </cell>
          <cell r="JW23" t="str">
            <v/>
          </cell>
          <cell r="JX23" t="str">
            <v/>
          </cell>
          <cell r="JY23" t="str">
            <v/>
          </cell>
          <cell r="JZ23" t="str">
            <v/>
          </cell>
          <cell r="KA23" t="str">
            <v/>
          </cell>
          <cell r="KB23" t="str">
            <v/>
          </cell>
          <cell r="KC23" t="str">
            <v/>
          </cell>
          <cell r="KD23" t="str">
            <v/>
          </cell>
          <cell r="KE23" t="str">
            <v/>
          </cell>
          <cell r="KF23" t="str">
            <v/>
          </cell>
          <cell r="KG23" t="str">
            <v/>
          </cell>
          <cell r="KH23" t="str">
            <v/>
          </cell>
          <cell r="KI23" t="str">
            <v/>
          </cell>
          <cell r="KJ23" t="str">
            <v/>
          </cell>
          <cell r="KK23" t="str">
            <v/>
          </cell>
          <cell r="KL23" t="str">
            <v/>
          </cell>
          <cell r="KM23" t="str">
            <v/>
          </cell>
          <cell r="KN23" t="str">
            <v/>
          </cell>
          <cell r="KO23" t="str">
            <v/>
          </cell>
          <cell r="KP23" t="str">
            <v/>
          </cell>
          <cell r="KQ23" t="str">
            <v/>
          </cell>
          <cell r="KR23" t="str">
            <v/>
          </cell>
          <cell r="KS23" t="str">
            <v/>
          </cell>
          <cell r="KT23" t="str">
            <v/>
          </cell>
          <cell r="KU23" t="str">
            <v/>
          </cell>
          <cell r="KV23" t="str">
            <v/>
          </cell>
          <cell r="KW23" t="str">
            <v/>
          </cell>
          <cell r="KX23" t="str">
            <v/>
          </cell>
          <cell r="KY23" t="str">
            <v/>
          </cell>
          <cell r="KZ23" t="str">
            <v/>
          </cell>
          <cell r="LA23" t="str">
            <v/>
          </cell>
          <cell r="LB23" t="str">
            <v/>
          </cell>
          <cell r="LC23" t="str">
            <v/>
          </cell>
          <cell r="LD23" t="str">
            <v/>
          </cell>
          <cell r="LE23" t="str">
            <v/>
          </cell>
          <cell r="LF23" t="str">
            <v/>
          </cell>
          <cell r="LG23" t="str">
            <v/>
          </cell>
          <cell r="LH23" t="str">
            <v/>
          </cell>
          <cell r="LI23" t="str">
            <v/>
          </cell>
          <cell r="LJ23" t="str">
            <v/>
          </cell>
          <cell r="LK23" t="str">
            <v/>
          </cell>
          <cell r="LL23" t="str">
            <v/>
          </cell>
          <cell r="LM23" t="str">
            <v/>
          </cell>
          <cell r="LN23" t="str">
            <v/>
          </cell>
          <cell r="LO23" t="str">
            <v/>
          </cell>
          <cell r="LP23" t="str">
            <v/>
          </cell>
          <cell r="LQ23" t="str">
            <v/>
          </cell>
          <cell r="LR23" t="str">
            <v/>
          </cell>
          <cell r="LS23" t="str">
            <v/>
          </cell>
          <cell r="LT23" t="str">
            <v/>
          </cell>
          <cell r="LU23" t="str">
            <v/>
          </cell>
          <cell r="LV23" t="str">
            <v/>
          </cell>
          <cell r="LW23" t="str">
            <v/>
          </cell>
          <cell r="LX23" t="str">
            <v/>
          </cell>
          <cell r="LY23" t="str">
            <v/>
          </cell>
          <cell r="LZ23" t="str">
            <v/>
          </cell>
          <cell r="MA23" t="str">
            <v/>
          </cell>
          <cell r="MB23" t="str">
            <v/>
          </cell>
          <cell r="MC23" t="str">
            <v/>
          </cell>
          <cell r="MD23" t="str">
            <v/>
          </cell>
          <cell r="ME23" t="str">
            <v/>
          </cell>
          <cell r="MF23" t="str">
            <v/>
          </cell>
          <cell r="MG23" t="str">
            <v/>
          </cell>
          <cell r="MH23" t="str">
            <v/>
          </cell>
          <cell r="MI23" t="str">
            <v/>
          </cell>
          <cell r="MJ23" t="str">
            <v/>
          </cell>
          <cell r="MK23" t="str">
            <v/>
          </cell>
          <cell r="ML23" t="str">
            <v/>
          </cell>
          <cell r="MM23" t="str">
            <v/>
          </cell>
          <cell r="MN23" t="str">
            <v/>
          </cell>
          <cell r="MO23" t="str">
            <v/>
          </cell>
          <cell r="MP23" t="str">
            <v/>
          </cell>
          <cell r="MQ23" t="str">
            <v/>
          </cell>
          <cell r="MR23" t="str">
            <v/>
          </cell>
          <cell r="MS23" t="str">
            <v/>
          </cell>
          <cell r="MT23" t="str">
            <v/>
          </cell>
          <cell r="MU23" t="str">
            <v/>
          </cell>
          <cell r="MV23" t="str">
            <v/>
          </cell>
          <cell r="MW23" t="str">
            <v/>
          </cell>
          <cell r="MX23" t="str">
            <v/>
          </cell>
          <cell r="MY23" t="str">
            <v/>
          </cell>
          <cell r="MZ23" t="str">
            <v/>
          </cell>
          <cell r="NA23" t="str">
            <v/>
          </cell>
          <cell r="NB23" t="str">
            <v/>
          </cell>
          <cell r="NC23" t="str">
            <v/>
          </cell>
          <cell r="ND23" t="str">
            <v/>
          </cell>
          <cell r="NE23" t="str">
            <v/>
          </cell>
          <cell r="NF23" t="str">
            <v/>
          </cell>
          <cell r="NG23" t="str">
            <v/>
          </cell>
          <cell r="NH23" t="str">
            <v/>
          </cell>
          <cell r="NI23" t="str">
            <v/>
          </cell>
          <cell r="NJ23" t="str">
            <v/>
          </cell>
          <cell r="NK23" t="str">
            <v/>
          </cell>
          <cell r="NL23" t="str">
            <v/>
          </cell>
          <cell r="NM23" t="str">
            <v/>
          </cell>
          <cell r="NN23" t="str">
            <v/>
          </cell>
          <cell r="NO23" t="str">
            <v/>
          </cell>
          <cell r="NP23" t="str">
            <v/>
          </cell>
          <cell r="NQ23" t="str">
            <v/>
          </cell>
          <cell r="NR23" t="str">
            <v/>
          </cell>
          <cell r="NS23" t="str">
            <v/>
          </cell>
          <cell r="NT23" t="str">
            <v/>
          </cell>
          <cell r="NU23" t="str">
            <v/>
          </cell>
        </row>
        <row r="24">
          <cell r="A24">
            <v>21</v>
          </cell>
          <cell r="B24" t="str">
            <v>NI KOMANG KRISMAYANTI</v>
          </cell>
          <cell r="C24" t="str">
            <v>P</v>
          </cell>
          <cell r="E24">
            <v>6770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 t="str">
            <v/>
          </cell>
          <cell r="CQ24" t="str">
            <v/>
          </cell>
          <cell r="CR24" t="str">
            <v/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 t="str">
            <v/>
          </cell>
          <cell r="CY24" t="str">
            <v/>
          </cell>
          <cell r="CZ24" t="str">
            <v/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 t="str">
            <v/>
          </cell>
          <cell r="DG24" t="str">
            <v/>
          </cell>
          <cell r="DH24" t="str">
            <v/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 t="str">
            <v/>
          </cell>
          <cell r="DO24" t="str">
            <v/>
          </cell>
          <cell r="DP24" t="str">
            <v/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 t="str">
            <v/>
          </cell>
          <cell r="DW24" t="str">
            <v/>
          </cell>
          <cell r="DX24" t="str">
            <v/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 t="str">
            <v/>
          </cell>
          <cell r="EE24" t="str">
            <v/>
          </cell>
          <cell r="EF24" t="str">
            <v/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 t="str">
            <v/>
          </cell>
          <cell r="EM24" t="str">
            <v/>
          </cell>
          <cell r="EN24" t="str">
            <v/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 t="str">
            <v/>
          </cell>
          <cell r="EU24" t="str">
            <v/>
          </cell>
          <cell r="EV24" t="str">
            <v/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 t="str">
            <v/>
          </cell>
          <cell r="FC24" t="str">
            <v/>
          </cell>
          <cell r="FD24" t="str">
            <v/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 t="str">
            <v/>
          </cell>
          <cell r="FK24" t="str">
            <v/>
          </cell>
          <cell r="FL24" t="str">
            <v/>
          </cell>
          <cell r="FM24" t="str">
            <v/>
          </cell>
          <cell r="FN24" t="str">
            <v/>
          </cell>
          <cell r="FO24" t="str">
            <v/>
          </cell>
          <cell r="FP24" t="str">
            <v/>
          </cell>
          <cell r="FQ24" t="str">
            <v/>
          </cell>
          <cell r="FR24" t="str">
            <v/>
          </cell>
          <cell r="FS24" t="str">
            <v/>
          </cell>
          <cell r="FT24" t="str">
            <v/>
          </cell>
          <cell r="FU24" t="str">
            <v/>
          </cell>
          <cell r="FV24" t="str">
            <v/>
          </cell>
          <cell r="FW24" t="str">
            <v/>
          </cell>
          <cell r="FX24" t="str">
            <v/>
          </cell>
          <cell r="FY24" t="str">
            <v/>
          </cell>
          <cell r="FZ24" t="str">
            <v/>
          </cell>
          <cell r="GA24" t="str">
            <v/>
          </cell>
          <cell r="GB24" t="str">
            <v/>
          </cell>
          <cell r="GC24" t="str">
            <v/>
          </cell>
          <cell r="GD24" t="str">
            <v/>
          </cell>
          <cell r="GE24" t="str">
            <v/>
          </cell>
          <cell r="GF24" t="str">
            <v/>
          </cell>
          <cell r="GG24" t="str">
            <v/>
          </cell>
          <cell r="GH24" t="str">
            <v/>
          </cell>
          <cell r="GI24" t="str">
            <v/>
          </cell>
          <cell r="GJ24" t="str">
            <v/>
          </cell>
          <cell r="GK24" t="str">
            <v/>
          </cell>
          <cell r="GL24" t="str">
            <v/>
          </cell>
          <cell r="GM24" t="str">
            <v/>
          </cell>
          <cell r="GN24" t="str">
            <v/>
          </cell>
          <cell r="GO24" t="str">
            <v/>
          </cell>
          <cell r="GP24" t="str">
            <v/>
          </cell>
          <cell r="GQ24" t="str">
            <v/>
          </cell>
          <cell r="GR24" t="str">
            <v/>
          </cell>
          <cell r="GS24" t="str">
            <v/>
          </cell>
          <cell r="GT24" t="str">
            <v/>
          </cell>
          <cell r="GU24" t="str">
            <v/>
          </cell>
          <cell r="GV24" t="str">
            <v/>
          </cell>
          <cell r="GW24" t="str">
            <v/>
          </cell>
          <cell r="GX24" t="str">
            <v/>
          </cell>
          <cell r="GY24" t="str">
            <v/>
          </cell>
          <cell r="GZ24" t="str">
            <v/>
          </cell>
          <cell r="HA24" t="str">
            <v/>
          </cell>
          <cell r="HB24" t="str">
            <v/>
          </cell>
          <cell r="HC24" t="str">
            <v/>
          </cell>
          <cell r="HD24" t="str">
            <v/>
          </cell>
          <cell r="HE24" t="str">
            <v/>
          </cell>
          <cell r="HF24" t="str">
            <v/>
          </cell>
          <cell r="HG24" t="str">
            <v/>
          </cell>
          <cell r="HH24" t="str">
            <v/>
          </cell>
          <cell r="HI24" t="str">
            <v/>
          </cell>
          <cell r="HJ24" t="str">
            <v/>
          </cell>
          <cell r="HK24" t="str">
            <v/>
          </cell>
          <cell r="HL24" t="str">
            <v/>
          </cell>
          <cell r="HM24" t="str">
            <v/>
          </cell>
          <cell r="HN24" t="str">
            <v/>
          </cell>
          <cell r="HO24" t="str">
            <v/>
          </cell>
          <cell r="HP24" t="str">
            <v/>
          </cell>
          <cell r="HQ24" t="str">
            <v/>
          </cell>
          <cell r="HR24" t="str">
            <v/>
          </cell>
          <cell r="HS24" t="str">
            <v/>
          </cell>
          <cell r="HT24" t="str">
            <v/>
          </cell>
          <cell r="HU24" t="str">
            <v/>
          </cell>
          <cell r="HV24" t="str">
            <v/>
          </cell>
          <cell r="HW24" t="str">
            <v/>
          </cell>
          <cell r="HX24" t="str">
            <v/>
          </cell>
          <cell r="HY24" t="str">
            <v/>
          </cell>
          <cell r="HZ24" t="str">
            <v/>
          </cell>
          <cell r="IA24" t="str">
            <v/>
          </cell>
          <cell r="IB24" t="str">
            <v/>
          </cell>
          <cell r="IC24" t="str">
            <v/>
          </cell>
          <cell r="ID24" t="str">
            <v/>
          </cell>
          <cell r="IE24" t="str">
            <v/>
          </cell>
          <cell r="IF24" t="str">
            <v/>
          </cell>
          <cell r="IG24" t="str">
            <v/>
          </cell>
          <cell r="IH24" t="str">
            <v/>
          </cell>
          <cell r="II24" t="str">
            <v/>
          </cell>
          <cell r="IJ24" t="str">
            <v/>
          </cell>
          <cell r="IK24" t="str">
            <v/>
          </cell>
          <cell r="IL24" t="str">
            <v/>
          </cell>
          <cell r="IM24" t="str">
            <v/>
          </cell>
          <cell r="IN24" t="str">
            <v/>
          </cell>
          <cell r="IO24" t="str">
            <v/>
          </cell>
          <cell r="IP24" t="str">
            <v/>
          </cell>
          <cell r="IQ24" t="str">
            <v/>
          </cell>
          <cell r="IR24" t="str">
            <v/>
          </cell>
          <cell r="IS24" t="str">
            <v/>
          </cell>
          <cell r="IT24" t="str">
            <v/>
          </cell>
          <cell r="IU24" t="str">
            <v/>
          </cell>
          <cell r="IV24" t="str">
            <v/>
          </cell>
          <cell r="IW24" t="str">
            <v/>
          </cell>
          <cell r="IX24" t="str">
            <v/>
          </cell>
          <cell r="IY24" t="str">
            <v/>
          </cell>
          <cell r="IZ24" t="str">
            <v/>
          </cell>
          <cell r="JA24" t="str">
            <v/>
          </cell>
          <cell r="JB24" t="str">
            <v/>
          </cell>
          <cell r="JC24" t="str">
            <v/>
          </cell>
          <cell r="JD24" t="str">
            <v/>
          </cell>
          <cell r="JE24" t="str">
            <v/>
          </cell>
          <cell r="JF24" t="str">
            <v/>
          </cell>
          <cell r="JG24" t="str">
            <v/>
          </cell>
          <cell r="JH24" t="str">
            <v/>
          </cell>
          <cell r="JI24" t="str">
            <v/>
          </cell>
          <cell r="JJ24" t="str">
            <v/>
          </cell>
          <cell r="JK24" t="str">
            <v/>
          </cell>
          <cell r="JL24" t="str">
            <v/>
          </cell>
          <cell r="JM24" t="str">
            <v/>
          </cell>
          <cell r="JN24" t="str">
            <v/>
          </cell>
          <cell r="JO24" t="str">
            <v/>
          </cell>
          <cell r="JP24" t="str">
            <v/>
          </cell>
          <cell r="JQ24" t="str">
            <v/>
          </cell>
          <cell r="JR24" t="str">
            <v/>
          </cell>
          <cell r="JS24" t="str">
            <v/>
          </cell>
          <cell r="JT24" t="str">
            <v/>
          </cell>
          <cell r="JU24" t="str">
            <v/>
          </cell>
          <cell r="JV24" t="str">
            <v/>
          </cell>
          <cell r="JW24" t="str">
            <v/>
          </cell>
          <cell r="JX24" t="str">
            <v/>
          </cell>
          <cell r="JY24" t="str">
            <v/>
          </cell>
          <cell r="JZ24" t="str">
            <v/>
          </cell>
          <cell r="KA24" t="str">
            <v/>
          </cell>
          <cell r="KB24" t="str">
            <v/>
          </cell>
          <cell r="KC24" t="str">
            <v/>
          </cell>
          <cell r="KD24" t="str">
            <v/>
          </cell>
          <cell r="KE24" t="str">
            <v/>
          </cell>
          <cell r="KF24" t="str">
            <v/>
          </cell>
          <cell r="KG24" t="str">
            <v/>
          </cell>
          <cell r="KH24" t="str">
            <v/>
          </cell>
          <cell r="KI24" t="str">
            <v/>
          </cell>
          <cell r="KJ24" t="str">
            <v/>
          </cell>
          <cell r="KK24" t="str">
            <v/>
          </cell>
          <cell r="KL24" t="str">
            <v/>
          </cell>
          <cell r="KM24" t="str">
            <v/>
          </cell>
          <cell r="KN24" t="str">
            <v/>
          </cell>
          <cell r="KO24" t="str">
            <v/>
          </cell>
          <cell r="KP24" t="str">
            <v/>
          </cell>
          <cell r="KQ24" t="str">
            <v/>
          </cell>
          <cell r="KR24" t="str">
            <v/>
          </cell>
          <cell r="KS24" t="str">
            <v/>
          </cell>
          <cell r="KT24" t="str">
            <v/>
          </cell>
          <cell r="KU24" t="str">
            <v/>
          </cell>
          <cell r="KV24" t="str">
            <v/>
          </cell>
          <cell r="KW24" t="str">
            <v/>
          </cell>
          <cell r="KX24" t="str">
            <v/>
          </cell>
          <cell r="KY24" t="str">
            <v/>
          </cell>
          <cell r="KZ24" t="str">
            <v/>
          </cell>
          <cell r="LA24" t="str">
            <v/>
          </cell>
          <cell r="LB24" t="str">
            <v/>
          </cell>
          <cell r="LC24" t="str">
            <v/>
          </cell>
          <cell r="LD24" t="str">
            <v/>
          </cell>
          <cell r="LE24" t="str">
            <v/>
          </cell>
          <cell r="LF24" t="str">
            <v/>
          </cell>
          <cell r="LG24" t="str">
            <v/>
          </cell>
          <cell r="LH24" t="str">
            <v/>
          </cell>
          <cell r="LI24" t="str">
            <v/>
          </cell>
          <cell r="LJ24" t="str">
            <v/>
          </cell>
          <cell r="LK24" t="str">
            <v/>
          </cell>
          <cell r="LL24" t="str">
            <v/>
          </cell>
          <cell r="LM24" t="str">
            <v/>
          </cell>
          <cell r="LN24" t="str">
            <v/>
          </cell>
          <cell r="LO24" t="str">
            <v/>
          </cell>
          <cell r="LP24" t="str">
            <v/>
          </cell>
          <cell r="LQ24" t="str">
            <v/>
          </cell>
          <cell r="LR24" t="str">
            <v/>
          </cell>
          <cell r="LS24" t="str">
            <v/>
          </cell>
          <cell r="LT24" t="str">
            <v/>
          </cell>
          <cell r="LU24" t="str">
            <v/>
          </cell>
          <cell r="LV24" t="str">
            <v/>
          </cell>
          <cell r="LW24" t="str">
            <v/>
          </cell>
          <cell r="LX24" t="str">
            <v/>
          </cell>
          <cell r="LY24" t="str">
            <v/>
          </cell>
          <cell r="LZ24" t="str">
            <v/>
          </cell>
          <cell r="MA24" t="str">
            <v/>
          </cell>
          <cell r="MB24" t="str">
            <v/>
          </cell>
          <cell r="MC24" t="str">
            <v/>
          </cell>
          <cell r="MD24" t="str">
            <v/>
          </cell>
          <cell r="ME24" t="str">
            <v/>
          </cell>
          <cell r="MF24" t="str">
            <v/>
          </cell>
          <cell r="MG24" t="str">
            <v/>
          </cell>
          <cell r="MH24" t="str">
            <v/>
          </cell>
          <cell r="MI24" t="str">
            <v/>
          </cell>
          <cell r="MJ24" t="str">
            <v/>
          </cell>
          <cell r="MK24" t="str">
            <v/>
          </cell>
          <cell r="ML24" t="str">
            <v/>
          </cell>
          <cell r="MM24" t="str">
            <v/>
          </cell>
          <cell r="MN24" t="str">
            <v/>
          </cell>
          <cell r="MO24" t="str">
            <v/>
          </cell>
          <cell r="MP24" t="str">
            <v/>
          </cell>
          <cell r="MQ24" t="str">
            <v/>
          </cell>
          <cell r="MR24" t="str">
            <v/>
          </cell>
          <cell r="MS24" t="str">
            <v/>
          </cell>
          <cell r="MT24" t="str">
            <v/>
          </cell>
          <cell r="MU24" t="str">
            <v/>
          </cell>
          <cell r="MV24" t="str">
            <v/>
          </cell>
          <cell r="MW24" t="str">
            <v/>
          </cell>
          <cell r="MX24" t="str">
            <v/>
          </cell>
          <cell r="MY24" t="str">
            <v/>
          </cell>
          <cell r="MZ24" t="str">
            <v/>
          </cell>
          <cell r="NA24" t="str">
            <v/>
          </cell>
          <cell r="NB24" t="str">
            <v/>
          </cell>
          <cell r="NC24" t="str">
            <v/>
          </cell>
          <cell r="ND24" t="str">
            <v/>
          </cell>
          <cell r="NE24" t="str">
            <v/>
          </cell>
          <cell r="NF24" t="str">
            <v/>
          </cell>
          <cell r="NG24" t="str">
            <v/>
          </cell>
          <cell r="NH24" t="str">
            <v/>
          </cell>
          <cell r="NI24" t="str">
            <v/>
          </cell>
          <cell r="NJ24" t="str">
            <v/>
          </cell>
          <cell r="NK24" t="str">
            <v/>
          </cell>
          <cell r="NL24" t="str">
            <v/>
          </cell>
          <cell r="NM24" t="str">
            <v/>
          </cell>
          <cell r="NN24" t="str">
            <v/>
          </cell>
          <cell r="NO24" t="str">
            <v/>
          </cell>
          <cell r="NP24" t="str">
            <v/>
          </cell>
          <cell r="NQ24" t="str">
            <v/>
          </cell>
          <cell r="NR24" t="str">
            <v/>
          </cell>
          <cell r="NS24" t="str">
            <v/>
          </cell>
          <cell r="NT24" t="str">
            <v/>
          </cell>
          <cell r="NU24" t="str">
            <v/>
          </cell>
        </row>
        <row r="25">
          <cell r="A25">
            <v>22</v>
          </cell>
          <cell r="B25" t="str">
            <v>NI LUH AYU APRILIANI</v>
          </cell>
          <cell r="C25" t="str">
            <v>P</v>
          </cell>
          <cell r="E25">
            <v>6771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 t="str">
            <v/>
          </cell>
          <cell r="CS25" t="str">
            <v/>
          </cell>
          <cell r="CT25" t="str">
            <v/>
          </cell>
          <cell r="CU25" t="str">
            <v/>
          </cell>
          <cell r="CV25" t="str">
            <v/>
          </cell>
          <cell r="CW25" t="str">
            <v/>
          </cell>
          <cell r="CX25" t="str">
            <v/>
          </cell>
          <cell r="CY25" t="str">
            <v/>
          </cell>
          <cell r="CZ25" t="str">
            <v/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E25" t="str">
            <v/>
          </cell>
          <cell r="DF25" t="str">
            <v/>
          </cell>
          <cell r="DG25" t="str">
            <v/>
          </cell>
          <cell r="DH25" t="str">
            <v/>
          </cell>
          <cell r="DI25" t="str">
            <v/>
          </cell>
          <cell r="DJ25" t="str">
            <v/>
          </cell>
          <cell r="DK25" t="str">
            <v/>
          </cell>
          <cell r="DL25" t="str">
            <v/>
          </cell>
          <cell r="DM25" t="str">
            <v/>
          </cell>
          <cell r="DN25" t="str">
            <v/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S25" t="str">
            <v/>
          </cell>
          <cell r="DT25" t="str">
            <v/>
          </cell>
          <cell r="DU25" t="str">
            <v/>
          </cell>
          <cell r="DV25" t="str">
            <v/>
          </cell>
          <cell r="DW25" t="str">
            <v/>
          </cell>
          <cell r="DX25" t="str">
            <v/>
          </cell>
          <cell r="DY25" t="str">
            <v/>
          </cell>
          <cell r="DZ25" t="str">
            <v/>
          </cell>
          <cell r="EA25" t="str">
            <v/>
          </cell>
          <cell r="EB25" t="str">
            <v/>
          </cell>
          <cell r="EC25" t="str">
            <v/>
          </cell>
          <cell r="ED25" t="str">
            <v/>
          </cell>
          <cell r="EE25" t="str">
            <v/>
          </cell>
          <cell r="EF25" t="str">
            <v/>
          </cell>
          <cell r="EG25" t="str">
            <v/>
          </cell>
          <cell r="EH25" t="str">
            <v/>
          </cell>
          <cell r="EI25" t="str">
            <v/>
          </cell>
          <cell r="EJ25" t="str">
            <v/>
          </cell>
          <cell r="EK25" t="str">
            <v/>
          </cell>
          <cell r="EL25" t="str">
            <v/>
          </cell>
          <cell r="EM25" t="str">
            <v/>
          </cell>
          <cell r="EN25" t="str">
            <v/>
          </cell>
          <cell r="EO25" t="str">
            <v/>
          </cell>
          <cell r="EP25" t="str">
            <v/>
          </cell>
          <cell r="EQ25" t="str">
            <v/>
          </cell>
          <cell r="ER25" t="str">
            <v/>
          </cell>
          <cell r="ES25" t="str">
            <v/>
          </cell>
          <cell r="ET25" t="str">
            <v/>
          </cell>
          <cell r="EU25" t="str">
            <v/>
          </cell>
          <cell r="EV25" t="str">
            <v/>
          </cell>
          <cell r="EW25" t="str">
            <v/>
          </cell>
          <cell r="EX25" t="str">
            <v/>
          </cell>
          <cell r="EY25" t="str">
            <v/>
          </cell>
          <cell r="EZ25" t="str">
            <v/>
          </cell>
          <cell r="FA25" t="str">
            <v/>
          </cell>
          <cell r="FB25" t="str">
            <v/>
          </cell>
          <cell r="FC25" t="str">
            <v/>
          </cell>
          <cell r="FD25" t="str">
            <v/>
          </cell>
          <cell r="FE25" t="str">
            <v/>
          </cell>
          <cell r="FF25" t="str">
            <v/>
          </cell>
          <cell r="FG25" t="str">
            <v/>
          </cell>
          <cell r="FH25" t="str">
            <v/>
          </cell>
          <cell r="FI25" t="str">
            <v/>
          </cell>
          <cell r="FJ25" t="str">
            <v/>
          </cell>
          <cell r="FK25" t="str">
            <v/>
          </cell>
          <cell r="FL25" t="str">
            <v/>
          </cell>
          <cell r="FM25" t="str">
            <v/>
          </cell>
          <cell r="FN25" t="str">
            <v/>
          </cell>
          <cell r="FO25" t="str">
            <v/>
          </cell>
          <cell r="FP25" t="str">
            <v/>
          </cell>
          <cell r="FQ25" t="str">
            <v/>
          </cell>
          <cell r="FR25" t="str">
            <v/>
          </cell>
          <cell r="FS25" t="str">
            <v/>
          </cell>
          <cell r="FT25" t="str">
            <v/>
          </cell>
          <cell r="FU25" t="str">
            <v/>
          </cell>
          <cell r="FV25" t="str">
            <v/>
          </cell>
          <cell r="FW25" t="str">
            <v/>
          </cell>
          <cell r="FX25" t="str">
            <v/>
          </cell>
          <cell r="FY25" t="str">
            <v/>
          </cell>
          <cell r="FZ25" t="str">
            <v/>
          </cell>
          <cell r="GA25" t="str">
            <v/>
          </cell>
          <cell r="GB25" t="str">
            <v/>
          </cell>
          <cell r="GC25" t="str">
            <v/>
          </cell>
          <cell r="GD25" t="str">
            <v/>
          </cell>
          <cell r="GE25" t="str">
            <v/>
          </cell>
          <cell r="GF25" t="str">
            <v/>
          </cell>
          <cell r="GG25" t="str">
            <v/>
          </cell>
          <cell r="GH25" t="str">
            <v/>
          </cell>
          <cell r="GI25" t="str">
            <v/>
          </cell>
          <cell r="GJ25" t="str">
            <v/>
          </cell>
          <cell r="GK25" t="str">
            <v/>
          </cell>
          <cell r="GL25" t="str">
            <v/>
          </cell>
          <cell r="GM25" t="str">
            <v/>
          </cell>
          <cell r="GN25" t="str">
            <v/>
          </cell>
          <cell r="GO25" t="str">
            <v/>
          </cell>
          <cell r="GP25" t="str">
            <v/>
          </cell>
          <cell r="GQ25" t="str">
            <v/>
          </cell>
          <cell r="GR25" t="str">
            <v/>
          </cell>
          <cell r="GS25" t="str">
            <v/>
          </cell>
          <cell r="GT25" t="str">
            <v/>
          </cell>
          <cell r="GU25" t="str">
            <v/>
          </cell>
          <cell r="GV25" t="str">
            <v/>
          </cell>
          <cell r="GW25" t="str">
            <v/>
          </cell>
          <cell r="GX25" t="str">
            <v/>
          </cell>
          <cell r="GY25" t="str">
            <v/>
          </cell>
          <cell r="GZ25" t="str">
            <v/>
          </cell>
          <cell r="HA25" t="str">
            <v/>
          </cell>
          <cell r="HB25" t="str">
            <v/>
          </cell>
          <cell r="HC25" t="str">
            <v/>
          </cell>
          <cell r="HD25" t="str">
            <v/>
          </cell>
          <cell r="HE25" t="str">
            <v/>
          </cell>
          <cell r="HF25" t="str">
            <v/>
          </cell>
          <cell r="HG25" t="str">
            <v/>
          </cell>
          <cell r="HH25" t="str">
            <v/>
          </cell>
          <cell r="HI25" t="str">
            <v/>
          </cell>
          <cell r="HJ25" t="str">
            <v/>
          </cell>
          <cell r="HK25" t="str">
            <v/>
          </cell>
          <cell r="HL25" t="str">
            <v/>
          </cell>
          <cell r="HM25" t="str">
            <v/>
          </cell>
          <cell r="HN25" t="str">
            <v/>
          </cell>
          <cell r="HO25" t="str">
            <v/>
          </cell>
          <cell r="HP25" t="str">
            <v/>
          </cell>
          <cell r="HQ25" t="str">
            <v/>
          </cell>
          <cell r="HR25" t="str">
            <v/>
          </cell>
          <cell r="HS25" t="str">
            <v/>
          </cell>
          <cell r="HT25" t="str">
            <v/>
          </cell>
          <cell r="HU25" t="str">
            <v/>
          </cell>
          <cell r="HV25" t="str">
            <v/>
          </cell>
          <cell r="HW25" t="str">
            <v/>
          </cell>
          <cell r="HX25" t="str">
            <v/>
          </cell>
          <cell r="HY25" t="str">
            <v/>
          </cell>
          <cell r="HZ25" t="str">
            <v/>
          </cell>
          <cell r="IA25" t="str">
            <v/>
          </cell>
          <cell r="IB25" t="str">
            <v/>
          </cell>
          <cell r="IC25" t="str">
            <v/>
          </cell>
          <cell r="ID25" t="str">
            <v/>
          </cell>
          <cell r="IE25" t="str">
            <v/>
          </cell>
          <cell r="IF25" t="str">
            <v/>
          </cell>
          <cell r="IG25" t="str">
            <v/>
          </cell>
          <cell r="IH25" t="str">
            <v/>
          </cell>
          <cell r="II25" t="str">
            <v/>
          </cell>
          <cell r="IJ25" t="str">
            <v/>
          </cell>
          <cell r="IK25" t="str">
            <v/>
          </cell>
          <cell r="IL25" t="str">
            <v/>
          </cell>
          <cell r="IM25" t="str">
            <v/>
          </cell>
          <cell r="IN25" t="str">
            <v/>
          </cell>
          <cell r="IO25" t="str">
            <v/>
          </cell>
          <cell r="IP25" t="str">
            <v/>
          </cell>
          <cell r="IQ25" t="str">
            <v/>
          </cell>
          <cell r="IR25" t="str">
            <v/>
          </cell>
          <cell r="IS25" t="str">
            <v/>
          </cell>
          <cell r="IT25" t="str">
            <v/>
          </cell>
          <cell r="IU25" t="str">
            <v/>
          </cell>
          <cell r="IV25" t="str">
            <v/>
          </cell>
          <cell r="IW25" t="str">
            <v/>
          </cell>
          <cell r="IX25" t="str">
            <v/>
          </cell>
          <cell r="IY25" t="str">
            <v/>
          </cell>
          <cell r="IZ25" t="str">
            <v/>
          </cell>
          <cell r="JA25" t="str">
            <v/>
          </cell>
          <cell r="JB25" t="str">
            <v/>
          </cell>
          <cell r="JC25" t="str">
            <v/>
          </cell>
          <cell r="JD25" t="str">
            <v/>
          </cell>
          <cell r="JE25" t="str">
            <v/>
          </cell>
          <cell r="JF25" t="str">
            <v/>
          </cell>
          <cell r="JG25" t="str">
            <v/>
          </cell>
          <cell r="JH25" t="str">
            <v/>
          </cell>
          <cell r="JI25" t="str">
            <v/>
          </cell>
          <cell r="JJ25" t="str">
            <v/>
          </cell>
          <cell r="JK25" t="str">
            <v/>
          </cell>
          <cell r="JL25" t="str">
            <v/>
          </cell>
          <cell r="JM25" t="str">
            <v/>
          </cell>
          <cell r="JN25" t="str">
            <v/>
          </cell>
          <cell r="JO25" t="str">
            <v/>
          </cell>
          <cell r="JP25" t="str">
            <v/>
          </cell>
          <cell r="JQ25" t="str">
            <v/>
          </cell>
          <cell r="JR25" t="str">
            <v/>
          </cell>
          <cell r="JS25" t="str">
            <v/>
          </cell>
          <cell r="JT25" t="str">
            <v/>
          </cell>
          <cell r="JU25" t="str">
            <v/>
          </cell>
          <cell r="JV25" t="str">
            <v/>
          </cell>
          <cell r="JW25" t="str">
            <v/>
          </cell>
          <cell r="JX25" t="str">
            <v/>
          </cell>
          <cell r="JY25" t="str">
            <v/>
          </cell>
          <cell r="JZ25" t="str">
            <v/>
          </cell>
          <cell r="KA25" t="str">
            <v/>
          </cell>
          <cell r="KB25" t="str">
            <v/>
          </cell>
          <cell r="KC25" t="str">
            <v/>
          </cell>
          <cell r="KD25" t="str">
            <v/>
          </cell>
          <cell r="KE25" t="str">
            <v/>
          </cell>
          <cell r="KF25" t="str">
            <v/>
          </cell>
          <cell r="KG25" t="str">
            <v/>
          </cell>
          <cell r="KH25" t="str">
            <v/>
          </cell>
          <cell r="KI25" t="str">
            <v/>
          </cell>
          <cell r="KJ25" t="str">
            <v/>
          </cell>
          <cell r="KK25" t="str">
            <v/>
          </cell>
          <cell r="KL25" t="str">
            <v/>
          </cell>
          <cell r="KM25" t="str">
            <v/>
          </cell>
          <cell r="KN25" t="str">
            <v/>
          </cell>
          <cell r="KO25" t="str">
            <v/>
          </cell>
          <cell r="KP25" t="str">
            <v/>
          </cell>
          <cell r="KQ25" t="str">
            <v/>
          </cell>
          <cell r="KR25" t="str">
            <v/>
          </cell>
          <cell r="KS25" t="str">
            <v/>
          </cell>
          <cell r="KT25" t="str">
            <v/>
          </cell>
          <cell r="KU25" t="str">
            <v/>
          </cell>
          <cell r="KV25" t="str">
            <v/>
          </cell>
          <cell r="KW25" t="str">
            <v/>
          </cell>
          <cell r="KX25" t="str">
            <v/>
          </cell>
          <cell r="KY25" t="str">
            <v/>
          </cell>
          <cell r="KZ25" t="str">
            <v/>
          </cell>
          <cell r="LA25" t="str">
            <v/>
          </cell>
          <cell r="LB25" t="str">
            <v/>
          </cell>
          <cell r="LC25" t="str">
            <v/>
          </cell>
          <cell r="LD25" t="str">
            <v/>
          </cell>
          <cell r="LE25" t="str">
            <v/>
          </cell>
          <cell r="LF25" t="str">
            <v/>
          </cell>
          <cell r="LG25" t="str">
            <v/>
          </cell>
          <cell r="LH25" t="str">
            <v/>
          </cell>
          <cell r="LI25" t="str">
            <v/>
          </cell>
          <cell r="LJ25" t="str">
            <v/>
          </cell>
          <cell r="LK25" t="str">
            <v/>
          </cell>
          <cell r="LL25" t="str">
            <v/>
          </cell>
          <cell r="LM25" t="str">
            <v/>
          </cell>
          <cell r="LN25" t="str">
            <v/>
          </cell>
          <cell r="LO25" t="str">
            <v/>
          </cell>
          <cell r="LP25" t="str">
            <v/>
          </cell>
          <cell r="LQ25" t="str">
            <v/>
          </cell>
          <cell r="LR25" t="str">
            <v/>
          </cell>
          <cell r="LS25" t="str">
            <v/>
          </cell>
          <cell r="LT25" t="str">
            <v/>
          </cell>
          <cell r="LU25" t="str">
            <v/>
          </cell>
          <cell r="LV25" t="str">
            <v/>
          </cell>
          <cell r="LW25" t="str">
            <v/>
          </cell>
          <cell r="LX25" t="str">
            <v/>
          </cell>
          <cell r="LY25" t="str">
            <v/>
          </cell>
          <cell r="LZ25" t="str">
            <v/>
          </cell>
          <cell r="MA25" t="str">
            <v/>
          </cell>
          <cell r="MB25" t="str">
            <v/>
          </cell>
          <cell r="MC25" t="str">
            <v/>
          </cell>
          <cell r="MD25" t="str">
            <v/>
          </cell>
          <cell r="ME25" t="str">
            <v/>
          </cell>
          <cell r="MF25" t="str">
            <v/>
          </cell>
          <cell r="MG25" t="str">
            <v/>
          </cell>
          <cell r="MH25" t="str">
            <v/>
          </cell>
          <cell r="MI25" t="str">
            <v/>
          </cell>
          <cell r="MJ25" t="str">
            <v/>
          </cell>
          <cell r="MK25" t="str">
            <v/>
          </cell>
          <cell r="ML25" t="str">
            <v/>
          </cell>
          <cell r="MM25" t="str">
            <v/>
          </cell>
          <cell r="MN25" t="str">
            <v/>
          </cell>
          <cell r="MO25" t="str">
            <v/>
          </cell>
          <cell r="MP25" t="str">
            <v/>
          </cell>
          <cell r="MQ25" t="str">
            <v/>
          </cell>
          <cell r="MR25" t="str">
            <v/>
          </cell>
          <cell r="MS25" t="str">
            <v/>
          </cell>
          <cell r="MT25" t="str">
            <v/>
          </cell>
          <cell r="MU25" t="str">
            <v/>
          </cell>
          <cell r="MV25" t="str">
            <v/>
          </cell>
          <cell r="MW25" t="str">
            <v/>
          </cell>
          <cell r="MX25" t="str">
            <v/>
          </cell>
          <cell r="MY25" t="str">
            <v/>
          </cell>
          <cell r="MZ25" t="str">
            <v/>
          </cell>
          <cell r="NA25" t="str">
            <v/>
          </cell>
          <cell r="NB25" t="str">
            <v/>
          </cell>
          <cell r="NC25" t="str">
            <v/>
          </cell>
          <cell r="ND25" t="str">
            <v/>
          </cell>
          <cell r="NE25" t="str">
            <v/>
          </cell>
          <cell r="NF25" t="str">
            <v/>
          </cell>
          <cell r="NG25" t="str">
            <v/>
          </cell>
          <cell r="NH25" t="str">
            <v/>
          </cell>
          <cell r="NI25" t="str">
            <v/>
          </cell>
          <cell r="NJ25" t="str">
            <v/>
          </cell>
          <cell r="NK25" t="str">
            <v/>
          </cell>
          <cell r="NL25" t="str">
            <v/>
          </cell>
          <cell r="NM25" t="str">
            <v/>
          </cell>
          <cell r="NN25" t="str">
            <v/>
          </cell>
          <cell r="NO25" t="str">
            <v/>
          </cell>
          <cell r="NP25" t="str">
            <v/>
          </cell>
          <cell r="NQ25" t="str">
            <v/>
          </cell>
          <cell r="NR25" t="str">
            <v/>
          </cell>
          <cell r="NS25" t="str">
            <v/>
          </cell>
          <cell r="NT25" t="str">
            <v/>
          </cell>
          <cell r="NU25" t="str">
            <v/>
          </cell>
        </row>
        <row r="26">
          <cell r="A26">
            <v>23</v>
          </cell>
          <cell r="B26" t="str">
            <v>NI MADE SRI UTARI</v>
          </cell>
          <cell r="C26" t="str">
            <v>P</v>
          </cell>
          <cell r="E26">
            <v>6772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 t="str">
            <v/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 t="str">
            <v/>
          </cell>
          <cell r="CY26" t="str">
            <v/>
          </cell>
          <cell r="CZ26" t="str">
            <v/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 t="str">
            <v/>
          </cell>
          <cell r="DG26" t="str">
            <v/>
          </cell>
          <cell r="DH26" t="str">
            <v/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 t="str">
            <v/>
          </cell>
          <cell r="DO26" t="str">
            <v/>
          </cell>
          <cell r="DP26" t="str">
            <v/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 t="str">
            <v/>
          </cell>
          <cell r="DW26" t="str">
            <v/>
          </cell>
          <cell r="DX26" t="str">
            <v/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 t="str">
            <v/>
          </cell>
          <cell r="EE26" t="str">
            <v/>
          </cell>
          <cell r="EF26" t="str">
            <v/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 t="str">
            <v/>
          </cell>
          <cell r="EM26" t="str">
            <v/>
          </cell>
          <cell r="EN26" t="str">
            <v/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 t="str">
            <v/>
          </cell>
          <cell r="EU26" t="str">
            <v/>
          </cell>
          <cell r="EV26" t="str">
            <v/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 t="str">
            <v/>
          </cell>
          <cell r="FC26" t="str">
            <v/>
          </cell>
          <cell r="FD26" t="str">
            <v/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 t="str">
            <v/>
          </cell>
          <cell r="FK26" t="str">
            <v/>
          </cell>
          <cell r="FL26" t="str">
            <v/>
          </cell>
          <cell r="FM26" t="str">
            <v/>
          </cell>
          <cell r="FN26" t="str">
            <v/>
          </cell>
          <cell r="FO26" t="str">
            <v/>
          </cell>
          <cell r="FP26" t="str">
            <v/>
          </cell>
          <cell r="FQ26" t="str">
            <v/>
          </cell>
          <cell r="FR26" t="str">
            <v/>
          </cell>
          <cell r="FS26" t="str">
            <v/>
          </cell>
          <cell r="FT26" t="str">
            <v/>
          </cell>
          <cell r="FU26" t="str">
            <v/>
          </cell>
          <cell r="FV26" t="str">
            <v/>
          </cell>
          <cell r="FW26" t="str">
            <v/>
          </cell>
          <cell r="FX26" t="str">
            <v/>
          </cell>
          <cell r="FY26" t="str">
            <v/>
          </cell>
          <cell r="FZ26" t="str">
            <v/>
          </cell>
          <cell r="GA26" t="str">
            <v/>
          </cell>
          <cell r="GB26" t="str">
            <v/>
          </cell>
          <cell r="GC26" t="str">
            <v/>
          </cell>
          <cell r="GD26" t="str">
            <v/>
          </cell>
          <cell r="GE26" t="str">
            <v/>
          </cell>
          <cell r="GF26" t="str">
            <v/>
          </cell>
          <cell r="GG26" t="str">
            <v/>
          </cell>
          <cell r="GH26" t="str">
            <v/>
          </cell>
          <cell r="GI26" t="str">
            <v/>
          </cell>
          <cell r="GJ26" t="str">
            <v/>
          </cell>
          <cell r="GK26" t="str">
            <v/>
          </cell>
          <cell r="GL26" t="str">
            <v/>
          </cell>
          <cell r="GM26" t="str">
            <v/>
          </cell>
          <cell r="GN26" t="str">
            <v/>
          </cell>
          <cell r="GO26" t="str">
            <v/>
          </cell>
          <cell r="GP26" t="str">
            <v/>
          </cell>
          <cell r="GQ26" t="str">
            <v/>
          </cell>
          <cell r="GR26" t="str">
            <v/>
          </cell>
          <cell r="GS26" t="str">
            <v/>
          </cell>
          <cell r="GT26" t="str">
            <v/>
          </cell>
          <cell r="GU26" t="str">
            <v/>
          </cell>
          <cell r="GV26" t="str">
            <v/>
          </cell>
          <cell r="GW26" t="str">
            <v/>
          </cell>
          <cell r="GX26" t="str">
            <v/>
          </cell>
          <cell r="GY26" t="str">
            <v/>
          </cell>
          <cell r="GZ26" t="str">
            <v/>
          </cell>
          <cell r="HA26" t="str">
            <v/>
          </cell>
          <cell r="HB26" t="str">
            <v/>
          </cell>
          <cell r="HC26" t="str">
            <v/>
          </cell>
          <cell r="HD26" t="str">
            <v/>
          </cell>
          <cell r="HE26" t="str">
            <v/>
          </cell>
          <cell r="HF26" t="str">
            <v/>
          </cell>
          <cell r="HG26" t="str">
            <v/>
          </cell>
          <cell r="HH26" t="str">
            <v/>
          </cell>
          <cell r="HI26" t="str">
            <v/>
          </cell>
          <cell r="HJ26" t="str">
            <v/>
          </cell>
          <cell r="HK26" t="str">
            <v/>
          </cell>
          <cell r="HL26" t="str">
            <v/>
          </cell>
          <cell r="HM26" t="str">
            <v/>
          </cell>
          <cell r="HN26" t="str">
            <v/>
          </cell>
          <cell r="HO26" t="str">
            <v/>
          </cell>
          <cell r="HP26" t="str">
            <v/>
          </cell>
          <cell r="HQ26" t="str">
            <v/>
          </cell>
          <cell r="HR26" t="str">
            <v/>
          </cell>
          <cell r="HS26" t="str">
            <v/>
          </cell>
          <cell r="HT26" t="str">
            <v/>
          </cell>
          <cell r="HU26" t="str">
            <v/>
          </cell>
          <cell r="HV26" t="str">
            <v/>
          </cell>
          <cell r="HW26" t="str">
            <v/>
          </cell>
          <cell r="HX26" t="str">
            <v/>
          </cell>
          <cell r="HY26" t="str">
            <v/>
          </cell>
          <cell r="HZ26" t="str">
            <v/>
          </cell>
          <cell r="IA26" t="str">
            <v/>
          </cell>
          <cell r="IB26" t="str">
            <v/>
          </cell>
          <cell r="IC26" t="str">
            <v/>
          </cell>
          <cell r="ID26" t="str">
            <v/>
          </cell>
          <cell r="IE26" t="str">
            <v/>
          </cell>
          <cell r="IF26" t="str">
            <v/>
          </cell>
          <cell r="IG26" t="str">
            <v/>
          </cell>
          <cell r="IH26" t="str">
            <v/>
          </cell>
          <cell r="II26" t="str">
            <v/>
          </cell>
          <cell r="IJ26" t="str">
            <v/>
          </cell>
          <cell r="IK26" t="str">
            <v/>
          </cell>
          <cell r="IL26" t="str">
            <v/>
          </cell>
          <cell r="IM26" t="str">
            <v/>
          </cell>
          <cell r="IN26" t="str">
            <v/>
          </cell>
          <cell r="IO26" t="str">
            <v/>
          </cell>
          <cell r="IP26" t="str">
            <v/>
          </cell>
          <cell r="IQ26" t="str">
            <v/>
          </cell>
          <cell r="IR26" t="str">
            <v/>
          </cell>
          <cell r="IS26" t="str">
            <v/>
          </cell>
          <cell r="IT26" t="str">
            <v/>
          </cell>
          <cell r="IU26" t="str">
            <v/>
          </cell>
          <cell r="IV26" t="str">
            <v/>
          </cell>
          <cell r="IW26" t="str">
            <v/>
          </cell>
          <cell r="IX26" t="str">
            <v/>
          </cell>
          <cell r="IY26" t="str">
            <v/>
          </cell>
          <cell r="IZ26" t="str">
            <v/>
          </cell>
          <cell r="JA26" t="str">
            <v/>
          </cell>
          <cell r="JB26" t="str">
            <v/>
          </cell>
          <cell r="JC26" t="str">
            <v/>
          </cell>
          <cell r="JD26" t="str">
            <v/>
          </cell>
          <cell r="JE26" t="str">
            <v/>
          </cell>
          <cell r="JF26" t="str">
            <v/>
          </cell>
          <cell r="JG26" t="str">
            <v/>
          </cell>
          <cell r="JH26" t="str">
            <v/>
          </cell>
          <cell r="JI26" t="str">
            <v/>
          </cell>
          <cell r="JJ26" t="str">
            <v/>
          </cell>
          <cell r="JK26" t="str">
            <v/>
          </cell>
          <cell r="JL26" t="str">
            <v/>
          </cell>
          <cell r="JM26" t="str">
            <v/>
          </cell>
          <cell r="JN26" t="str">
            <v/>
          </cell>
          <cell r="JO26" t="str">
            <v/>
          </cell>
          <cell r="JP26" t="str">
            <v/>
          </cell>
          <cell r="JQ26" t="str">
            <v/>
          </cell>
          <cell r="JR26" t="str">
            <v/>
          </cell>
          <cell r="JS26" t="str">
            <v/>
          </cell>
          <cell r="JT26" t="str">
            <v/>
          </cell>
          <cell r="JU26" t="str">
            <v/>
          </cell>
          <cell r="JV26" t="str">
            <v/>
          </cell>
          <cell r="JW26" t="str">
            <v/>
          </cell>
          <cell r="JX26" t="str">
            <v/>
          </cell>
          <cell r="JY26" t="str">
            <v/>
          </cell>
          <cell r="JZ26" t="str">
            <v/>
          </cell>
          <cell r="KA26" t="str">
            <v/>
          </cell>
          <cell r="KB26" t="str">
            <v/>
          </cell>
          <cell r="KC26" t="str">
            <v/>
          </cell>
          <cell r="KD26" t="str">
            <v/>
          </cell>
          <cell r="KE26" t="str">
            <v/>
          </cell>
          <cell r="KF26" t="str">
            <v/>
          </cell>
          <cell r="KG26" t="str">
            <v/>
          </cell>
          <cell r="KH26" t="str">
            <v/>
          </cell>
          <cell r="KI26" t="str">
            <v/>
          </cell>
          <cell r="KJ26" t="str">
            <v/>
          </cell>
          <cell r="KK26" t="str">
            <v/>
          </cell>
          <cell r="KL26" t="str">
            <v/>
          </cell>
          <cell r="KM26" t="str">
            <v/>
          </cell>
          <cell r="KN26" t="str">
            <v/>
          </cell>
          <cell r="KO26" t="str">
            <v/>
          </cell>
          <cell r="KP26" t="str">
            <v/>
          </cell>
          <cell r="KQ26" t="str">
            <v/>
          </cell>
          <cell r="KR26" t="str">
            <v/>
          </cell>
          <cell r="KS26" t="str">
            <v/>
          </cell>
          <cell r="KT26" t="str">
            <v/>
          </cell>
          <cell r="KU26" t="str">
            <v/>
          </cell>
          <cell r="KV26" t="str">
            <v/>
          </cell>
          <cell r="KW26" t="str">
            <v/>
          </cell>
          <cell r="KX26" t="str">
            <v/>
          </cell>
          <cell r="KY26" t="str">
            <v/>
          </cell>
          <cell r="KZ26" t="str">
            <v/>
          </cell>
          <cell r="LA26" t="str">
            <v/>
          </cell>
          <cell r="LB26" t="str">
            <v/>
          </cell>
          <cell r="LC26" t="str">
            <v/>
          </cell>
          <cell r="LD26" t="str">
            <v/>
          </cell>
          <cell r="LE26" t="str">
            <v/>
          </cell>
          <cell r="LF26" t="str">
            <v/>
          </cell>
          <cell r="LG26" t="str">
            <v/>
          </cell>
          <cell r="LH26" t="str">
            <v/>
          </cell>
          <cell r="LI26" t="str">
            <v/>
          </cell>
          <cell r="LJ26" t="str">
            <v/>
          </cell>
          <cell r="LK26" t="str">
            <v/>
          </cell>
          <cell r="LL26" t="str">
            <v/>
          </cell>
          <cell r="LM26" t="str">
            <v/>
          </cell>
          <cell r="LN26" t="str">
            <v/>
          </cell>
          <cell r="LO26" t="str">
            <v/>
          </cell>
          <cell r="LP26" t="str">
            <v/>
          </cell>
          <cell r="LQ26" t="str">
            <v/>
          </cell>
          <cell r="LR26" t="str">
            <v/>
          </cell>
          <cell r="LS26" t="str">
            <v/>
          </cell>
          <cell r="LT26" t="str">
            <v/>
          </cell>
          <cell r="LU26" t="str">
            <v/>
          </cell>
          <cell r="LV26" t="str">
            <v/>
          </cell>
          <cell r="LW26" t="str">
            <v/>
          </cell>
          <cell r="LX26" t="str">
            <v/>
          </cell>
          <cell r="LY26" t="str">
            <v/>
          </cell>
          <cell r="LZ26" t="str">
            <v/>
          </cell>
          <cell r="MA26" t="str">
            <v/>
          </cell>
          <cell r="MB26" t="str">
            <v/>
          </cell>
          <cell r="MC26" t="str">
            <v/>
          </cell>
          <cell r="MD26" t="str">
            <v/>
          </cell>
          <cell r="ME26" t="str">
            <v/>
          </cell>
          <cell r="MF26" t="str">
            <v/>
          </cell>
          <cell r="MG26" t="str">
            <v/>
          </cell>
          <cell r="MH26" t="str">
            <v/>
          </cell>
          <cell r="MI26" t="str">
            <v/>
          </cell>
          <cell r="MJ26" t="str">
            <v/>
          </cell>
          <cell r="MK26" t="str">
            <v/>
          </cell>
          <cell r="ML26" t="str">
            <v/>
          </cell>
          <cell r="MM26" t="str">
            <v/>
          </cell>
          <cell r="MN26" t="str">
            <v/>
          </cell>
          <cell r="MO26" t="str">
            <v/>
          </cell>
          <cell r="MP26" t="str">
            <v/>
          </cell>
          <cell r="MQ26" t="str">
            <v/>
          </cell>
          <cell r="MR26" t="str">
            <v/>
          </cell>
          <cell r="MS26" t="str">
            <v/>
          </cell>
          <cell r="MT26" t="str">
            <v/>
          </cell>
          <cell r="MU26" t="str">
            <v/>
          </cell>
          <cell r="MV26" t="str">
            <v/>
          </cell>
          <cell r="MW26" t="str">
            <v/>
          </cell>
          <cell r="MX26" t="str">
            <v/>
          </cell>
          <cell r="MY26" t="str">
            <v/>
          </cell>
          <cell r="MZ26" t="str">
            <v/>
          </cell>
          <cell r="NA26" t="str">
            <v/>
          </cell>
          <cell r="NB26" t="str">
            <v/>
          </cell>
          <cell r="NC26" t="str">
            <v/>
          </cell>
          <cell r="ND26" t="str">
            <v/>
          </cell>
          <cell r="NE26" t="str">
            <v/>
          </cell>
          <cell r="NF26" t="str">
            <v/>
          </cell>
          <cell r="NG26" t="str">
            <v/>
          </cell>
          <cell r="NH26" t="str">
            <v/>
          </cell>
          <cell r="NI26" t="str">
            <v/>
          </cell>
          <cell r="NJ26" t="str">
            <v/>
          </cell>
          <cell r="NK26" t="str">
            <v/>
          </cell>
          <cell r="NL26" t="str">
            <v/>
          </cell>
          <cell r="NM26" t="str">
            <v/>
          </cell>
          <cell r="NN26" t="str">
            <v/>
          </cell>
          <cell r="NO26" t="str">
            <v/>
          </cell>
          <cell r="NP26" t="str">
            <v/>
          </cell>
          <cell r="NQ26" t="str">
            <v/>
          </cell>
          <cell r="NR26" t="str">
            <v/>
          </cell>
          <cell r="NS26" t="str">
            <v/>
          </cell>
          <cell r="NT26" t="str">
            <v/>
          </cell>
          <cell r="NU26" t="str">
            <v/>
          </cell>
        </row>
        <row r="27">
          <cell r="A27">
            <v>24</v>
          </cell>
          <cell r="B27" t="str">
            <v>NURLAILA</v>
          </cell>
          <cell r="C27" t="str">
            <v>P</v>
          </cell>
          <cell r="E27">
            <v>6773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 t="str">
            <v/>
          </cell>
          <cell r="CL27" t="str">
            <v/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 t="str">
            <v/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 t="str">
            <v/>
          </cell>
          <cell r="CY27" t="str">
            <v/>
          </cell>
          <cell r="CZ27" t="str">
            <v/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 t="str">
            <v/>
          </cell>
          <cell r="DG27" t="str">
            <v/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 t="str">
            <v/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 t="str">
            <v/>
          </cell>
          <cell r="DW27" t="str">
            <v/>
          </cell>
          <cell r="DX27" t="str">
            <v/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 t="str">
            <v/>
          </cell>
          <cell r="EE27" t="str">
            <v/>
          </cell>
          <cell r="EF27" t="str">
            <v/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 t="str">
            <v/>
          </cell>
          <cell r="EM27" t="str">
            <v/>
          </cell>
          <cell r="EN27" t="str">
            <v/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 t="str">
            <v/>
          </cell>
          <cell r="EU27" t="str">
            <v/>
          </cell>
          <cell r="EV27" t="str">
            <v/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 t="str">
            <v/>
          </cell>
          <cell r="FC27" t="str">
            <v/>
          </cell>
          <cell r="FD27" t="str">
            <v/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 t="str">
            <v/>
          </cell>
          <cell r="FK27" t="str">
            <v/>
          </cell>
          <cell r="FL27" t="str">
            <v/>
          </cell>
          <cell r="FM27" t="str">
            <v/>
          </cell>
          <cell r="FN27" t="str">
            <v/>
          </cell>
          <cell r="FO27" t="str">
            <v/>
          </cell>
          <cell r="FP27" t="str">
            <v/>
          </cell>
          <cell r="FQ27" t="str">
            <v/>
          </cell>
          <cell r="FR27" t="str">
            <v/>
          </cell>
          <cell r="FS27" t="str">
            <v/>
          </cell>
          <cell r="FT27" t="str">
            <v/>
          </cell>
          <cell r="FU27" t="str">
            <v/>
          </cell>
          <cell r="FV27" t="str">
            <v/>
          </cell>
          <cell r="FW27" t="str">
            <v/>
          </cell>
          <cell r="FX27" t="str">
            <v/>
          </cell>
          <cell r="FY27" t="str">
            <v/>
          </cell>
          <cell r="FZ27" t="str">
            <v/>
          </cell>
          <cell r="GA27" t="str">
            <v/>
          </cell>
          <cell r="GB27" t="str">
            <v/>
          </cell>
          <cell r="GC27" t="str">
            <v/>
          </cell>
          <cell r="GD27" t="str">
            <v/>
          </cell>
          <cell r="GE27" t="str">
            <v/>
          </cell>
          <cell r="GF27" t="str">
            <v/>
          </cell>
          <cell r="GG27" t="str">
            <v/>
          </cell>
          <cell r="GH27" t="str">
            <v/>
          </cell>
          <cell r="GI27" t="str">
            <v/>
          </cell>
          <cell r="GJ27" t="str">
            <v/>
          </cell>
          <cell r="GK27" t="str">
            <v/>
          </cell>
          <cell r="GL27" t="str">
            <v/>
          </cell>
          <cell r="GM27" t="str">
            <v/>
          </cell>
          <cell r="GN27" t="str">
            <v/>
          </cell>
          <cell r="GO27" t="str">
            <v/>
          </cell>
          <cell r="GP27" t="str">
            <v/>
          </cell>
          <cell r="GQ27" t="str">
            <v/>
          </cell>
          <cell r="GR27" t="str">
            <v/>
          </cell>
          <cell r="GS27" t="str">
            <v/>
          </cell>
          <cell r="GT27" t="str">
            <v/>
          </cell>
          <cell r="GU27" t="str">
            <v/>
          </cell>
          <cell r="GV27" t="str">
            <v/>
          </cell>
          <cell r="GW27" t="str">
            <v/>
          </cell>
          <cell r="GX27" t="str">
            <v/>
          </cell>
          <cell r="GY27" t="str">
            <v/>
          </cell>
          <cell r="GZ27" t="str">
            <v/>
          </cell>
          <cell r="HA27" t="str">
            <v/>
          </cell>
          <cell r="HB27" t="str">
            <v/>
          </cell>
          <cell r="HC27" t="str">
            <v/>
          </cell>
          <cell r="HD27" t="str">
            <v/>
          </cell>
          <cell r="HE27" t="str">
            <v/>
          </cell>
          <cell r="HF27" t="str">
            <v/>
          </cell>
          <cell r="HG27" t="str">
            <v/>
          </cell>
          <cell r="HH27" t="str">
            <v/>
          </cell>
          <cell r="HI27" t="str">
            <v/>
          </cell>
          <cell r="HJ27" t="str">
            <v/>
          </cell>
          <cell r="HK27" t="str">
            <v/>
          </cell>
          <cell r="HL27" t="str">
            <v/>
          </cell>
          <cell r="HM27" t="str">
            <v/>
          </cell>
          <cell r="HN27" t="str">
            <v/>
          </cell>
          <cell r="HO27" t="str">
            <v/>
          </cell>
          <cell r="HP27" t="str">
            <v/>
          </cell>
          <cell r="HQ27" t="str">
            <v/>
          </cell>
          <cell r="HR27" t="str">
            <v/>
          </cell>
          <cell r="HS27" t="str">
            <v/>
          </cell>
          <cell r="HT27" t="str">
            <v/>
          </cell>
          <cell r="HU27" t="str">
            <v/>
          </cell>
          <cell r="HV27" t="str">
            <v/>
          </cell>
          <cell r="HW27" t="str">
            <v/>
          </cell>
          <cell r="HX27" t="str">
            <v/>
          </cell>
          <cell r="HY27" t="str">
            <v/>
          </cell>
          <cell r="HZ27" t="str">
            <v/>
          </cell>
          <cell r="IA27" t="str">
            <v/>
          </cell>
          <cell r="IB27" t="str">
            <v/>
          </cell>
          <cell r="IC27" t="str">
            <v/>
          </cell>
          <cell r="ID27" t="str">
            <v/>
          </cell>
          <cell r="IE27" t="str">
            <v/>
          </cell>
          <cell r="IF27" t="str">
            <v/>
          </cell>
          <cell r="IG27" t="str">
            <v/>
          </cell>
          <cell r="IH27" t="str">
            <v/>
          </cell>
          <cell r="II27" t="str">
            <v/>
          </cell>
          <cell r="IJ27" t="str">
            <v/>
          </cell>
          <cell r="IK27" t="str">
            <v/>
          </cell>
          <cell r="IL27" t="str">
            <v/>
          </cell>
          <cell r="IM27" t="str">
            <v/>
          </cell>
          <cell r="IN27" t="str">
            <v/>
          </cell>
          <cell r="IO27" t="str">
            <v/>
          </cell>
          <cell r="IP27" t="str">
            <v/>
          </cell>
          <cell r="IQ27" t="str">
            <v/>
          </cell>
          <cell r="IR27" t="str">
            <v/>
          </cell>
          <cell r="IS27" t="str">
            <v/>
          </cell>
          <cell r="IT27" t="str">
            <v/>
          </cell>
          <cell r="IU27" t="str">
            <v/>
          </cell>
          <cell r="IV27" t="str">
            <v/>
          </cell>
          <cell r="IW27" t="str">
            <v/>
          </cell>
          <cell r="IX27" t="str">
            <v/>
          </cell>
          <cell r="IY27" t="str">
            <v/>
          </cell>
          <cell r="IZ27" t="str">
            <v/>
          </cell>
          <cell r="JA27" t="str">
            <v/>
          </cell>
          <cell r="JB27" t="str">
            <v/>
          </cell>
          <cell r="JC27" t="str">
            <v/>
          </cell>
          <cell r="JD27" t="str">
            <v/>
          </cell>
          <cell r="JE27" t="str">
            <v/>
          </cell>
          <cell r="JF27" t="str">
            <v/>
          </cell>
          <cell r="JG27" t="str">
            <v/>
          </cell>
          <cell r="JH27" t="str">
            <v/>
          </cell>
          <cell r="JI27" t="str">
            <v/>
          </cell>
          <cell r="JJ27" t="str">
            <v/>
          </cell>
          <cell r="JK27" t="str">
            <v/>
          </cell>
          <cell r="JL27" t="str">
            <v/>
          </cell>
          <cell r="JM27" t="str">
            <v/>
          </cell>
          <cell r="JN27" t="str">
            <v/>
          </cell>
          <cell r="JO27" t="str">
            <v/>
          </cell>
          <cell r="JP27" t="str">
            <v/>
          </cell>
          <cell r="JQ27" t="str">
            <v/>
          </cell>
          <cell r="JR27" t="str">
            <v/>
          </cell>
          <cell r="JS27" t="str">
            <v/>
          </cell>
          <cell r="JT27" t="str">
            <v/>
          </cell>
          <cell r="JU27" t="str">
            <v/>
          </cell>
          <cell r="JV27" t="str">
            <v/>
          </cell>
          <cell r="JW27" t="str">
            <v/>
          </cell>
          <cell r="JX27" t="str">
            <v/>
          </cell>
          <cell r="JY27" t="str">
            <v/>
          </cell>
          <cell r="JZ27" t="str">
            <v/>
          </cell>
          <cell r="KA27" t="str">
            <v/>
          </cell>
          <cell r="KB27" t="str">
            <v/>
          </cell>
          <cell r="KC27" t="str">
            <v/>
          </cell>
          <cell r="KD27" t="str">
            <v/>
          </cell>
          <cell r="KE27" t="str">
            <v/>
          </cell>
          <cell r="KF27" t="str">
            <v/>
          </cell>
          <cell r="KG27" t="str">
            <v/>
          </cell>
          <cell r="KH27" t="str">
            <v/>
          </cell>
          <cell r="KI27" t="str">
            <v/>
          </cell>
          <cell r="KJ27" t="str">
            <v/>
          </cell>
          <cell r="KK27" t="str">
            <v/>
          </cell>
          <cell r="KL27" t="str">
            <v/>
          </cell>
          <cell r="KM27" t="str">
            <v/>
          </cell>
          <cell r="KN27" t="str">
            <v/>
          </cell>
          <cell r="KO27" t="str">
            <v/>
          </cell>
          <cell r="KP27" t="str">
            <v/>
          </cell>
          <cell r="KQ27" t="str">
            <v/>
          </cell>
          <cell r="KR27" t="str">
            <v/>
          </cell>
          <cell r="KS27" t="str">
            <v/>
          </cell>
          <cell r="KT27" t="str">
            <v/>
          </cell>
          <cell r="KU27" t="str">
            <v/>
          </cell>
          <cell r="KV27" t="str">
            <v/>
          </cell>
          <cell r="KW27" t="str">
            <v/>
          </cell>
          <cell r="KX27" t="str">
            <v/>
          </cell>
          <cell r="KY27" t="str">
            <v/>
          </cell>
          <cell r="KZ27" t="str">
            <v/>
          </cell>
          <cell r="LA27" t="str">
            <v/>
          </cell>
          <cell r="LB27" t="str">
            <v/>
          </cell>
          <cell r="LC27" t="str">
            <v/>
          </cell>
          <cell r="LD27" t="str">
            <v/>
          </cell>
          <cell r="LE27" t="str">
            <v/>
          </cell>
          <cell r="LF27" t="str">
            <v/>
          </cell>
          <cell r="LG27" t="str">
            <v/>
          </cell>
          <cell r="LH27" t="str">
            <v/>
          </cell>
          <cell r="LI27" t="str">
            <v/>
          </cell>
          <cell r="LJ27" t="str">
            <v/>
          </cell>
          <cell r="LK27" t="str">
            <v/>
          </cell>
          <cell r="LL27" t="str">
            <v/>
          </cell>
          <cell r="LM27" t="str">
            <v/>
          </cell>
          <cell r="LN27" t="str">
            <v/>
          </cell>
          <cell r="LO27" t="str">
            <v/>
          </cell>
          <cell r="LP27" t="str">
            <v/>
          </cell>
          <cell r="LQ27" t="str">
            <v/>
          </cell>
          <cell r="LR27" t="str">
            <v/>
          </cell>
          <cell r="LS27" t="str">
            <v/>
          </cell>
          <cell r="LT27" t="str">
            <v/>
          </cell>
          <cell r="LU27" t="str">
            <v/>
          </cell>
          <cell r="LV27" t="str">
            <v/>
          </cell>
          <cell r="LW27" t="str">
            <v/>
          </cell>
          <cell r="LX27" t="str">
            <v/>
          </cell>
          <cell r="LY27" t="str">
            <v/>
          </cell>
          <cell r="LZ27" t="str">
            <v/>
          </cell>
          <cell r="MA27" t="str">
            <v/>
          </cell>
          <cell r="MB27" t="str">
            <v/>
          </cell>
          <cell r="MC27" t="str">
            <v/>
          </cell>
          <cell r="MD27" t="str">
            <v/>
          </cell>
          <cell r="ME27" t="str">
            <v/>
          </cell>
          <cell r="MF27" t="str">
            <v/>
          </cell>
          <cell r="MG27" t="str">
            <v/>
          </cell>
          <cell r="MH27" t="str">
            <v/>
          </cell>
          <cell r="MI27" t="str">
            <v/>
          </cell>
          <cell r="MJ27" t="str">
            <v/>
          </cell>
          <cell r="MK27" t="str">
            <v/>
          </cell>
          <cell r="ML27" t="str">
            <v/>
          </cell>
          <cell r="MM27" t="str">
            <v/>
          </cell>
          <cell r="MN27" t="str">
            <v/>
          </cell>
          <cell r="MO27" t="str">
            <v/>
          </cell>
          <cell r="MP27" t="str">
            <v/>
          </cell>
          <cell r="MQ27" t="str">
            <v/>
          </cell>
          <cell r="MR27" t="str">
            <v/>
          </cell>
          <cell r="MS27" t="str">
            <v/>
          </cell>
          <cell r="MT27" t="str">
            <v/>
          </cell>
          <cell r="MU27" t="str">
            <v/>
          </cell>
          <cell r="MV27" t="str">
            <v/>
          </cell>
          <cell r="MW27" t="str">
            <v/>
          </cell>
          <cell r="MX27" t="str">
            <v/>
          </cell>
          <cell r="MY27" t="str">
            <v/>
          </cell>
          <cell r="MZ27" t="str">
            <v/>
          </cell>
          <cell r="NA27" t="str">
            <v/>
          </cell>
          <cell r="NB27" t="str">
            <v/>
          </cell>
          <cell r="NC27" t="str">
            <v/>
          </cell>
          <cell r="ND27" t="str">
            <v/>
          </cell>
          <cell r="NE27" t="str">
            <v/>
          </cell>
          <cell r="NF27" t="str">
            <v/>
          </cell>
          <cell r="NG27" t="str">
            <v/>
          </cell>
          <cell r="NH27" t="str">
            <v/>
          </cell>
          <cell r="NI27" t="str">
            <v/>
          </cell>
          <cell r="NJ27" t="str">
            <v/>
          </cell>
          <cell r="NK27" t="str">
            <v/>
          </cell>
          <cell r="NL27" t="str">
            <v/>
          </cell>
          <cell r="NM27" t="str">
            <v/>
          </cell>
          <cell r="NN27" t="str">
            <v/>
          </cell>
          <cell r="NO27" t="str">
            <v/>
          </cell>
          <cell r="NP27" t="str">
            <v/>
          </cell>
          <cell r="NQ27" t="str">
            <v/>
          </cell>
          <cell r="NR27" t="str">
            <v/>
          </cell>
          <cell r="NS27" t="str">
            <v/>
          </cell>
          <cell r="NT27" t="str">
            <v/>
          </cell>
          <cell r="NU27" t="str">
            <v/>
          </cell>
        </row>
        <row r="28">
          <cell r="A28">
            <v>25</v>
          </cell>
          <cell r="B28" t="str">
            <v>PUTRI DEVI APRIYANTI</v>
          </cell>
          <cell r="C28" t="str">
            <v>P</v>
          </cell>
          <cell r="E28">
            <v>6774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 t="str">
            <v/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 t="str">
            <v/>
          </cell>
          <cell r="CY28" t="str">
            <v/>
          </cell>
          <cell r="CZ28" t="str">
            <v/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 t="str">
            <v/>
          </cell>
          <cell r="DG28" t="str">
            <v/>
          </cell>
          <cell r="DH28" t="str">
            <v/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 t="str">
            <v/>
          </cell>
          <cell r="DO28" t="str">
            <v/>
          </cell>
          <cell r="DP28" t="str">
            <v/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 t="str">
            <v/>
          </cell>
          <cell r="DW28" t="str">
            <v/>
          </cell>
          <cell r="DX28" t="str">
            <v/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 t="str">
            <v/>
          </cell>
          <cell r="EE28" t="str">
            <v/>
          </cell>
          <cell r="EF28" t="str">
            <v/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 t="str">
            <v/>
          </cell>
          <cell r="EM28" t="str">
            <v/>
          </cell>
          <cell r="EN28" t="str">
            <v/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 t="str">
            <v/>
          </cell>
          <cell r="EU28" t="str">
            <v/>
          </cell>
          <cell r="EV28" t="str">
            <v/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 t="str">
            <v/>
          </cell>
          <cell r="FC28" t="str">
            <v/>
          </cell>
          <cell r="FD28" t="str">
            <v/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 t="str">
            <v/>
          </cell>
          <cell r="FK28" t="str">
            <v/>
          </cell>
          <cell r="FL28" t="str">
            <v/>
          </cell>
          <cell r="FM28" t="str">
            <v/>
          </cell>
          <cell r="FN28" t="str">
            <v/>
          </cell>
          <cell r="FO28" t="str">
            <v/>
          </cell>
          <cell r="FP28" t="str">
            <v/>
          </cell>
          <cell r="FQ28" t="str">
            <v/>
          </cell>
          <cell r="FR28" t="str">
            <v/>
          </cell>
          <cell r="FS28" t="str">
            <v/>
          </cell>
          <cell r="FT28" t="str">
            <v/>
          </cell>
          <cell r="FU28" t="str">
            <v/>
          </cell>
          <cell r="FV28" t="str">
            <v/>
          </cell>
          <cell r="FW28" t="str">
            <v/>
          </cell>
          <cell r="FX28" t="str">
            <v/>
          </cell>
          <cell r="FY28" t="str">
            <v/>
          </cell>
          <cell r="FZ28" t="str">
            <v/>
          </cell>
          <cell r="GA28" t="str">
            <v/>
          </cell>
          <cell r="GB28" t="str">
            <v/>
          </cell>
          <cell r="GC28" t="str">
            <v/>
          </cell>
          <cell r="GD28" t="str">
            <v/>
          </cell>
          <cell r="GE28" t="str">
            <v/>
          </cell>
          <cell r="GF28" t="str">
            <v/>
          </cell>
          <cell r="GG28" t="str">
            <v/>
          </cell>
          <cell r="GH28" t="str">
            <v/>
          </cell>
          <cell r="GI28" t="str">
            <v/>
          </cell>
          <cell r="GJ28" t="str">
            <v/>
          </cell>
          <cell r="GK28" t="str">
            <v/>
          </cell>
          <cell r="GL28" t="str">
            <v/>
          </cell>
          <cell r="GM28" t="str">
            <v/>
          </cell>
          <cell r="GN28" t="str">
            <v/>
          </cell>
          <cell r="GO28" t="str">
            <v/>
          </cell>
          <cell r="GP28" t="str">
            <v/>
          </cell>
          <cell r="GQ28" t="str">
            <v/>
          </cell>
          <cell r="GR28" t="str">
            <v/>
          </cell>
          <cell r="GS28" t="str">
            <v/>
          </cell>
          <cell r="GT28" t="str">
            <v/>
          </cell>
          <cell r="GU28" t="str">
            <v/>
          </cell>
          <cell r="GV28" t="str">
            <v/>
          </cell>
          <cell r="GW28" t="str">
            <v/>
          </cell>
          <cell r="GX28" t="str">
            <v/>
          </cell>
          <cell r="GY28" t="str">
            <v/>
          </cell>
          <cell r="GZ28" t="str">
            <v/>
          </cell>
          <cell r="HA28" t="str">
            <v/>
          </cell>
          <cell r="HB28" t="str">
            <v/>
          </cell>
          <cell r="HC28" t="str">
            <v/>
          </cell>
          <cell r="HD28" t="str">
            <v/>
          </cell>
          <cell r="HE28" t="str">
            <v/>
          </cell>
          <cell r="HF28" t="str">
            <v/>
          </cell>
          <cell r="HG28" t="str">
            <v/>
          </cell>
          <cell r="HH28" t="str">
            <v/>
          </cell>
          <cell r="HI28" t="str">
            <v/>
          </cell>
          <cell r="HJ28" t="str">
            <v/>
          </cell>
          <cell r="HK28" t="str">
            <v/>
          </cell>
          <cell r="HL28" t="str">
            <v/>
          </cell>
          <cell r="HM28" t="str">
            <v/>
          </cell>
          <cell r="HN28" t="str">
            <v/>
          </cell>
          <cell r="HO28" t="str">
            <v/>
          </cell>
          <cell r="HP28" t="str">
            <v/>
          </cell>
          <cell r="HQ28" t="str">
            <v/>
          </cell>
          <cell r="HR28" t="str">
            <v/>
          </cell>
          <cell r="HS28" t="str">
            <v/>
          </cell>
          <cell r="HT28" t="str">
            <v/>
          </cell>
          <cell r="HU28" t="str">
            <v/>
          </cell>
          <cell r="HV28" t="str">
            <v/>
          </cell>
          <cell r="HW28" t="str">
            <v/>
          </cell>
          <cell r="HX28" t="str">
            <v/>
          </cell>
          <cell r="HY28" t="str">
            <v/>
          </cell>
          <cell r="HZ28" t="str">
            <v/>
          </cell>
          <cell r="IA28" t="str">
            <v/>
          </cell>
          <cell r="IB28" t="str">
            <v/>
          </cell>
          <cell r="IC28" t="str">
            <v/>
          </cell>
          <cell r="ID28" t="str">
            <v/>
          </cell>
          <cell r="IE28" t="str">
            <v/>
          </cell>
          <cell r="IF28" t="str">
            <v/>
          </cell>
          <cell r="IG28" t="str">
            <v/>
          </cell>
          <cell r="IH28" t="str">
            <v/>
          </cell>
          <cell r="II28" t="str">
            <v/>
          </cell>
          <cell r="IJ28" t="str">
            <v/>
          </cell>
          <cell r="IK28" t="str">
            <v/>
          </cell>
          <cell r="IL28" t="str">
            <v/>
          </cell>
          <cell r="IM28" t="str">
            <v/>
          </cell>
          <cell r="IN28" t="str">
            <v/>
          </cell>
          <cell r="IO28" t="str">
            <v/>
          </cell>
          <cell r="IP28" t="str">
            <v/>
          </cell>
          <cell r="IQ28" t="str">
            <v/>
          </cell>
          <cell r="IR28" t="str">
            <v/>
          </cell>
          <cell r="IS28" t="str">
            <v/>
          </cell>
          <cell r="IT28" t="str">
            <v/>
          </cell>
          <cell r="IU28" t="str">
            <v/>
          </cell>
          <cell r="IV28" t="str">
            <v/>
          </cell>
          <cell r="IW28" t="str">
            <v/>
          </cell>
          <cell r="IX28" t="str">
            <v/>
          </cell>
          <cell r="IY28" t="str">
            <v/>
          </cell>
          <cell r="IZ28" t="str">
            <v/>
          </cell>
          <cell r="JA28" t="str">
            <v/>
          </cell>
          <cell r="JB28" t="str">
            <v/>
          </cell>
          <cell r="JC28" t="str">
            <v/>
          </cell>
          <cell r="JD28" t="str">
            <v/>
          </cell>
          <cell r="JE28" t="str">
            <v/>
          </cell>
          <cell r="JF28" t="str">
            <v/>
          </cell>
          <cell r="JG28" t="str">
            <v/>
          </cell>
          <cell r="JH28" t="str">
            <v/>
          </cell>
          <cell r="JI28" t="str">
            <v/>
          </cell>
          <cell r="JJ28" t="str">
            <v/>
          </cell>
          <cell r="JK28" t="str">
            <v/>
          </cell>
          <cell r="JL28" t="str">
            <v/>
          </cell>
          <cell r="JM28" t="str">
            <v/>
          </cell>
          <cell r="JN28" t="str">
            <v/>
          </cell>
          <cell r="JO28" t="str">
            <v/>
          </cell>
          <cell r="JP28" t="str">
            <v/>
          </cell>
          <cell r="JQ28" t="str">
            <v/>
          </cell>
          <cell r="JR28" t="str">
            <v/>
          </cell>
          <cell r="JS28" t="str">
            <v/>
          </cell>
          <cell r="JT28" t="str">
            <v/>
          </cell>
          <cell r="JU28" t="str">
            <v/>
          </cell>
          <cell r="JV28" t="str">
            <v/>
          </cell>
          <cell r="JW28" t="str">
            <v/>
          </cell>
          <cell r="JX28" t="str">
            <v/>
          </cell>
          <cell r="JY28" t="str">
            <v/>
          </cell>
          <cell r="JZ28" t="str">
            <v/>
          </cell>
          <cell r="KA28" t="str">
            <v/>
          </cell>
          <cell r="KB28" t="str">
            <v/>
          </cell>
          <cell r="KC28" t="str">
            <v/>
          </cell>
          <cell r="KD28" t="str">
            <v/>
          </cell>
          <cell r="KE28" t="str">
            <v/>
          </cell>
          <cell r="KF28" t="str">
            <v/>
          </cell>
          <cell r="KG28" t="str">
            <v/>
          </cell>
          <cell r="KH28" t="str">
            <v/>
          </cell>
          <cell r="KI28" t="str">
            <v/>
          </cell>
          <cell r="KJ28" t="str">
            <v/>
          </cell>
          <cell r="KK28" t="str">
            <v/>
          </cell>
          <cell r="KL28" t="str">
            <v/>
          </cell>
          <cell r="KM28" t="str">
            <v/>
          </cell>
          <cell r="KN28" t="str">
            <v/>
          </cell>
          <cell r="KO28" t="str">
            <v/>
          </cell>
          <cell r="KP28" t="str">
            <v/>
          </cell>
          <cell r="KQ28" t="str">
            <v/>
          </cell>
          <cell r="KR28" t="str">
            <v/>
          </cell>
          <cell r="KS28" t="str">
            <v/>
          </cell>
          <cell r="KT28" t="str">
            <v/>
          </cell>
          <cell r="KU28" t="str">
            <v/>
          </cell>
          <cell r="KV28" t="str">
            <v/>
          </cell>
          <cell r="KW28" t="str">
            <v/>
          </cell>
          <cell r="KX28" t="str">
            <v/>
          </cell>
          <cell r="KY28" t="str">
            <v/>
          </cell>
          <cell r="KZ28" t="str">
            <v/>
          </cell>
          <cell r="LA28" t="str">
            <v/>
          </cell>
          <cell r="LB28" t="str">
            <v/>
          </cell>
          <cell r="LC28" t="str">
            <v/>
          </cell>
          <cell r="LD28" t="str">
            <v/>
          </cell>
          <cell r="LE28" t="str">
            <v/>
          </cell>
          <cell r="LF28" t="str">
            <v/>
          </cell>
          <cell r="LG28" t="str">
            <v/>
          </cell>
          <cell r="LH28" t="str">
            <v/>
          </cell>
          <cell r="LI28" t="str">
            <v/>
          </cell>
          <cell r="LJ28" t="str">
            <v/>
          </cell>
          <cell r="LK28" t="str">
            <v/>
          </cell>
          <cell r="LL28" t="str">
            <v/>
          </cell>
          <cell r="LM28" t="str">
            <v/>
          </cell>
          <cell r="LN28" t="str">
            <v/>
          </cell>
          <cell r="LO28" t="str">
            <v/>
          </cell>
          <cell r="LP28" t="str">
            <v/>
          </cell>
          <cell r="LQ28" t="str">
            <v/>
          </cell>
          <cell r="LR28" t="str">
            <v/>
          </cell>
          <cell r="LS28" t="str">
            <v/>
          </cell>
          <cell r="LT28" t="str">
            <v/>
          </cell>
          <cell r="LU28" t="str">
            <v/>
          </cell>
          <cell r="LV28" t="str">
            <v/>
          </cell>
          <cell r="LW28" t="str">
            <v/>
          </cell>
          <cell r="LX28" t="str">
            <v/>
          </cell>
          <cell r="LY28" t="str">
            <v/>
          </cell>
          <cell r="LZ28" t="str">
            <v/>
          </cell>
          <cell r="MA28" t="str">
            <v/>
          </cell>
          <cell r="MB28" t="str">
            <v/>
          </cell>
          <cell r="MC28" t="str">
            <v/>
          </cell>
          <cell r="MD28" t="str">
            <v/>
          </cell>
          <cell r="ME28" t="str">
            <v/>
          </cell>
          <cell r="MF28" t="str">
            <v/>
          </cell>
          <cell r="MG28" t="str">
            <v/>
          </cell>
          <cell r="MH28" t="str">
            <v/>
          </cell>
          <cell r="MI28" t="str">
            <v/>
          </cell>
          <cell r="MJ28" t="str">
            <v/>
          </cell>
          <cell r="MK28" t="str">
            <v/>
          </cell>
          <cell r="ML28" t="str">
            <v/>
          </cell>
          <cell r="MM28" t="str">
            <v/>
          </cell>
          <cell r="MN28" t="str">
            <v/>
          </cell>
          <cell r="MO28" t="str">
            <v/>
          </cell>
          <cell r="MP28" t="str">
            <v/>
          </cell>
          <cell r="MQ28" t="str">
            <v/>
          </cell>
          <cell r="MR28" t="str">
            <v/>
          </cell>
          <cell r="MS28" t="str">
            <v/>
          </cell>
          <cell r="MT28" t="str">
            <v/>
          </cell>
          <cell r="MU28" t="str">
            <v/>
          </cell>
          <cell r="MV28" t="str">
            <v/>
          </cell>
          <cell r="MW28" t="str">
            <v/>
          </cell>
          <cell r="MX28" t="str">
            <v/>
          </cell>
          <cell r="MY28" t="str">
            <v/>
          </cell>
          <cell r="MZ28" t="str">
            <v/>
          </cell>
          <cell r="NA28" t="str">
            <v/>
          </cell>
          <cell r="NB28" t="str">
            <v/>
          </cell>
          <cell r="NC28" t="str">
            <v/>
          </cell>
          <cell r="ND28" t="str">
            <v/>
          </cell>
          <cell r="NE28" t="str">
            <v/>
          </cell>
          <cell r="NF28" t="str">
            <v/>
          </cell>
          <cell r="NG28" t="str">
            <v/>
          </cell>
          <cell r="NH28" t="str">
            <v/>
          </cell>
          <cell r="NI28" t="str">
            <v/>
          </cell>
          <cell r="NJ28" t="str">
            <v/>
          </cell>
          <cell r="NK28" t="str">
            <v/>
          </cell>
          <cell r="NL28" t="str">
            <v/>
          </cell>
          <cell r="NM28" t="str">
            <v/>
          </cell>
          <cell r="NN28" t="str">
            <v/>
          </cell>
          <cell r="NO28" t="str">
            <v/>
          </cell>
          <cell r="NP28" t="str">
            <v/>
          </cell>
          <cell r="NQ28" t="str">
            <v/>
          </cell>
          <cell r="NR28" t="str">
            <v/>
          </cell>
          <cell r="NS28" t="str">
            <v/>
          </cell>
          <cell r="NT28" t="str">
            <v/>
          </cell>
          <cell r="NU28" t="str">
            <v/>
          </cell>
        </row>
        <row r="29">
          <cell r="A29">
            <v>26</v>
          </cell>
          <cell r="B29" t="str">
            <v>RETNO ANDRIANI MEGA SUSANTYO</v>
          </cell>
          <cell r="C29" t="str">
            <v>P</v>
          </cell>
          <cell r="E29">
            <v>6776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 t="str">
            <v/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 t="str">
            <v/>
          </cell>
          <cell r="CY29" t="str">
            <v/>
          </cell>
          <cell r="CZ29" t="str">
            <v/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 t="str">
            <v/>
          </cell>
          <cell r="DG29" t="str">
            <v/>
          </cell>
          <cell r="DH29" t="str">
            <v/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 t="str">
            <v/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 t="str">
            <v/>
          </cell>
          <cell r="DW29" t="str">
            <v/>
          </cell>
          <cell r="DX29" t="str">
            <v/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 t="str">
            <v/>
          </cell>
          <cell r="EE29" t="str">
            <v/>
          </cell>
          <cell r="EF29" t="str">
            <v/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 t="str">
            <v/>
          </cell>
          <cell r="EM29" t="str">
            <v/>
          </cell>
          <cell r="EN29" t="str">
            <v/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 t="str">
            <v/>
          </cell>
          <cell r="EU29" t="str">
            <v/>
          </cell>
          <cell r="EV29" t="str">
            <v/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 t="str">
            <v/>
          </cell>
          <cell r="FC29" t="str">
            <v/>
          </cell>
          <cell r="FD29" t="str">
            <v/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 t="str">
            <v/>
          </cell>
          <cell r="FK29" t="str">
            <v/>
          </cell>
          <cell r="FL29" t="str">
            <v/>
          </cell>
          <cell r="FM29" t="str">
            <v/>
          </cell>
          <cell r="FN29" t="str">
            <v/>
          </cell>
          <cell r="FO29" t="str">
            <v/>
          </cell>
          <cell r="FP29" t="str">
            <v/>
          </cell>
          <cell r="FQ29" t="str">
            <v/>
          </cell>
          <cell r="FR29" t="str">
            <v/>
          </cell>
          <cell r="FS29" t="str">
            <v/>
          </cell>
          <cell r="FT29" t="str">
            <v/>
          </cell>
          <cell r="FU29" t="str">
            <v/>
          </cell>
          <cell r="FV29" t="str">
            <v/>
          </cell>
          <cell r="FW29" t="str">
            <v/>
          </cell>
          <cell r="FX29" t="str">
            <v/>
          </cell>
          <cell r="FY29" t="str">
            <v/>
          </cell>
          <cell r="FZ29" t="str">
            <v/>
          </cell>
          <cell r="GA29" t="str">
            <v/>
          </cell>
          <cell r="GB29" t="str">
            <v/>
          </cell>
          <cell r="GC29" t="str">
            <v/>
          </cell>
          <cell r="GD29" t="str">
            <v/>
          </cell>
          <cell r="GE29" t="str">
            <v/>
          </cell>
          <cell r="GF29" t="str">
            <v/>
          </cell>
          <cell r="GG29" t="str">
            <v/>
          </cell>
          <cell r="GH29" t="str">
            <v/>
          </cell>
          <cell r="GI29" t="str">
            <v/>
          </cell>
          <cell r="GJ29" t="str">
            <v/>
          </cell>
          <cell r="GK29" t="str">
            <v/>
          </cell>
          <cell r="GL29" t="str">
            <v/>
          </cell>
          <cell r="GM29" t="str">
            <v/>
          </cell>
          <cell r="GN29" t="str">
            <v/>
          </cell>
          <cell r="GO29" t="str">
            <v/>
          </cell>
          <cell r="GP29" t="str">
            <v/>
          </cell>
          <cell r="GQ29" t="str">
            <v/>
          </cell>
          <cell r="GR29" t="str">
            <v/>
          </cell>
          <cell r="GS29" t="str">
            <v/>
          </cell>
          <cell r="GT29" t="str">
            <v/>
          </cell>
          <cell r="GU29" t="str">
            <v/>
          </cell>
          <cell r="GV29" t="str">
            <v/>
          </cell>
          <cell r="GW29" t="str">
            <v/>
          </cell>
          <cell r="GX29" t="str">
            <v/>
          </cell>
          <cell r="GY29" t="str">
            <v/>
          </cell>
          <cell r="GZ29" t="str">
            <v/>
          </cell>
          <cell r="HA29" t="str">
            <v/>
          </cell>
          <cell r="HB29" t="str">
            <v/>
          </cell>
          <cell r="HC29" t="str">
            <v/>
          </cell>
          <cell r="HD29" t="str">
            <v/>
          </cell>
          <cell r="HE29" t="str">
            <v/>
          </cell>
          <cell r="HF29" t="str">
            <v/>
          </cell>
          <cell r="HG29" t="str">
            <v/>
          </cell>
          <cell r="HH29" t="str">
            <v/>
          </cell>
          <cell r="HI29" t="str">
            <v/>
          </cell>
          <cell r="HJ29" t="str">
            <v/>
          </cell>
          <cell r="HK29" t="str">
            <v/>
          </cell>
          <cell r="HL29" t="str">
            <v/>
          </cell>
          <cell r="HM29" t="str">
            <v/>
          </cell>
          <cell r="HN29" t="str">
            <v/>
          </cell>
          <cell r="HO29" t="str">
            <v/>
          </cell>
          <cell r="HP29" t="str">
            <v/>
          </cell>
          <cell r="HQ29" t="str">
            <v/>
          </cell>
          <cell r="HR29" t="str">
            <v/>
          </cell>
          <cell r="HS29" t="str">
            <v/>
          </cell>
          <cell r="HT29" t="str">
            <v/>
          </cell>
          <cell r="HU29" t="str">
            <v/>
          </cell>
          <cell r="HV29" t="str">
            <v/>
          </cell>
          <cell r="HW29" t="str">
            <v/>
          </cell>
          <cell r="HX29" t="str">
            <v/>
          </cell>
          <cell r="HY29" t="str">
            <v/>
          </cell>
          <cell r="HZ29" t="str">
            <v/>
          </cell>
          <cell r="IA29" t="str">
            <v/>
          </cell>
          <cell r="IB29" t="str">
            <v/>
          </cell>
          <cell r="IC29" t="str">
            <v/>
          </cell>
          <cell r="ID29" t="str">
            <v/>
          </cell>
          <cell r="IE29" t="str">
            <v/>
          </cell>
          <cell r="IF29" t="str">
            <v/>
          </cell>
          <cell r="IG29" t="str">
            <v/>
          </cell>
          <cell r="IH29" t="str">
            <v/>
          </cell>
          <cell r="II29" t="str">
            <v/>
          </cell>
          <cell r="IJ29" t="str">
            <v/>
          </cell>
          <cell r="IK29" t="str">
            <v/>
          </cell>
          <cell r="IL29" t="str">
            <v/>
          </cell>
          <cell r="IM29" t="str">
            <v/>
          </cell>
          <cell r="IN29" t="str">
            <v/>
          </cell>
          <cell r="IO29" t="str">
            <v/>
          </cell>
          <cell r="IP29" t="str">
            <v/>
          </cell>
          <cell r="IQ29" t="str">
            <v/>
          </cell>
          <cell r="IR29" t="str">
            <v/>
          </cell>
          <cell r="IS29" t="str">
            <v/>
          </cell>
          <cell r="IT29" t="str">
            <v/>
          </cell>
          <cell r="IU29" t="str">
            <v/>
          </cell>
          <cell r="IV29" t="str">
            <v/>
          </cell>
          <cell r="IW29" t="str">
            <v/>
          </cell>
          <cell r="IX29" t="str">
            <v/>
          </cell>
          <cell r="IY29" t="str">
            <v/>
          </cell>
          <cell r="IZ29" t="str">
            <v/>
          </cell>
          <cell r="JA29" t="str">
            <v/>
          </cell>
          <cell r="JB29" t="str">
            <v/>
          </cell>
          <cell r="JC29" t="str">
            <v/>
          </cell>
          <cell r="JD29" t="str">
            <v/>
          </cell>
          <cell r="JE29" t="str">
            <v/>
          </cell>
          <cell r="JF29" t="str">
            <v/>
          </cell>
          <cell r="JG29" t="str">
            <v/>
          </cell>
          <cell r="JH29" t="str">
            <v/>
          </cell>
          <cell r="JI29" t="str">
            <v/>
          </cell>
          <cell r="JJ29" t="str">
            <v/>
          </cell>
          <cell r="JK29" t="str">
            <v/>
          </cell>
          <cell r="JL29" t="str">
            <v/>
          </cell>
          <cell r="JM29" t="str">
            <v/>
          </cell>
          <cell r="JN29" t="str">
            <v/>
          </cell>
          <cell r="JO29" t="str">
            <v/>
          </cell>
          <cell r="JP29" t="str">
            <v/>
          </cell>
          <cell r="JQ29" t="str">
            <v/>
          </cell>
          <cell r="JR29" t="str">
            <v/>
          </cell>
          <cell r="JS29" t="str">
            <v/>
          </cell>
          <cell r="JT29" t="str">
            <v/>
          </cell>
          <cell r="JU29" t="str">
            <v/>
          </cell>
          <cell r="JV29" t="str">
            <v/>
          </cell>
          <cell r="JW29" t="str">
            <v/>
          </cell>
          <cell r="JX29" t="str">
            <v/>
          </cell>
          <cell r="JY29" t="str">
            <v/>
          </cell>
          <cell r="JZ29" t="str">
            <v/>
          </cell>
          <cell r="KA29" t="str">
            <v/>
          </cell>
          <cell r="KB29" t="str">
            <v/>
          </cell>
          <cell r="KC29" t="str">
            <v/>
          </cell>
          <cell r="KD29" t="str">
            <v/>
          </cell>
          <cell r="KE29" t="str">
            <v/>
          </cell>
          <cell r="KF29" t="str">
            <v/>
          </cell>
          <cell r="KG29" t="str">
            <v/>
          </cell>
          <cell r="KH29" t="str">
            <v/>
          </cell>
          <cell r="KI29" t="str">
            <v/>
          </cell>
          <cell r="KJ29" t="str">
            <v/>
          </cell>
          <cell r="KK29" t="str">
            <v/>
          </cell>
          <cell r="KL29" t="str">
            <v/>
          </cell>
          <cell r="KM29" t="str">
            <v/>
          </cell>
          <cell r="KN29" t="str">
            <v/>
          </cell>
          <cell r="KO29" t="str">
            <v/>
          </cell>
          <cell r="KP29" t="str">
            <v/>
          </cell>
          <cell r="KQ29" t="str">
            <v/>
          </cell>
          <cell r="KR29" t="str">
            <v/>
          </cell>
          <cell r="KS29" t="str">
            <v/>
          </cell>
          <cell r="KT29" t="str">
            <v/>
          </cell>
          <cell r="KU29" t="str">
            <v/>
          </cell>
          <cell r="KV29" t="str">
            <v/>
          </cell>
          <cell r="KW29" t="str">
            <v/>
          </cell>
          <cell r="KX29" t="str">
            <v/>
          </cell>
          <cell r="KY29" t="str">
            <v/>
          </cell>
          <cell r="KZ29" t="str">
            <v/>
          </cell>
          <cell r="LA29" t="str">
            <v/>
          </cell>
          <cell r="LB29" t="str">
            <v/>
          </cell>
          <cell r="LC29" t="str">
            <v/>
          </cell>
          <cell r="LD29" t="str">
            <v/>
          </cell>
          <cell r="LE29" t="str">
            <v/>
          </cell>
          <cell r="LF29" t="str">
            <v/>
          </cell>
          <cell r="LG29" t="str">
            <v/>
          </cell>
          <cell r="LH29" t="str">
            <v/>
          </cell>
          <cell r="LI29" t="str">
            <v/>
          </cell>
          <cell r="LJ29" t="str">
            <v/>
          </cell>
          <cell r="LK29" t="str">
            <v/>
          </cell>
          <cell r="LL29" t="str">
            <v/>
          </cell>
          <cell r="LM29" t="str">
            <v/>
          </cell>
          <cell r="LN29" t="str">
            <v/>
          </cell>
          <cell r="LO29" t="str">
            <v/>
          </cell>
          <cell r="LP29" t="str">
            <v/>
          </cell>
          <cell r="LQ29" t="str">
            <v/>
          </cell>
          <cell r="LR29" t="str">
            <v/>
          </cell>
          <cell r="LS29" t="str">
            <v/>
          </cell>
          <cell r="LT29" t="str">
            <v/>
          </cell>
          <cell r="LU29" t="str">
            <v/>
          </cell>
          <cell r="LV29" t="str">
            <v/>
          </cell>
          <cell r="LW29" t="str">
            <v/>
          </cell>
          <cell r="LX29" t="str">
            <v/>
          </cell>
          <cell r="LY29" t="str">
            <v/>
          </cell>
          <cell r="LZ29" t="str">
            <v/>
          </cell>
          <cell r="MA29" t="str">
            <v/>
          </cell>
          <cell r="MB29" t="str">
            <v/>
          </cell>
          <cell r="MC29" t="str">
            <v/>
          </cell>
          <cell r="MD29" t="str">
            <v/>
          </cell>
          <cell r="ME29" t="str">
            <v/>
          </cell>
          <cell r="MF29" t="str">
            <v/>
          </cell>
          <cell r="MG29" t="str">
            <v/>
          </cell>
          <cell r="MH29" t="str">
            <v/>
          </cell>
          <cell r="MI29" t="str">
            <v/>
          </cell>
          <cell r="MJ29" t="str">
            <v/>
          </cell>
          <cell r="MK29" t="str">
            <v/>
          </cell>
          <cell r="ML29" t="str">
            <v/>
          </cell>
          <cell r="MM29" t="str">
            <v/>
          </cell>
          <cell r="MN29" t="str">
            <v/>
          </cell>
          <cell r="MO29" t="str">
            <v/>
          </cell>
          <cell r="MP29" t="str">
            <v/>
          </cell>
          <cell r="MQ29" t="str">
            <v/>
          </cell>
          <cell r="MR29" t="str">
            <v/>
          </cell>
          <cell r="MS29" t="str">
            <v/>
          </cell>
          <cell r="MT29" t="str">
            <v/>
          </cell>
          <cell r="MU29" t="str">
            <v/>
          </cell>
          <cell r="MV29" t="str">
            <v/>
          </cell>
          <cell r="MW29" t="str">
            <v/>
          </cell>
          <cell r="MX29" t="str">
            <v/>
          </cell>
          <cell r="MY29" t="str">
            <v/>
          </cell>
          <cell r="MZ29" t="str">
            <v/>
          </cell>
          <cell r="NA29" t="str">
            <v/>
          </cell>
          <cell r="NB29" t="str">
            <v/>
          </cell>
          <cell r="NC29" t="str">
            <v/>
          </cell>
          <cell r="ND29" t="str">
            <v/>
          </cell>
          <cell r="NE29" t="str">
            <v/>
          </cell>
          <cell r="NF29" t="str">
            <v/>
          </cell>
          <cell r="NG29" t="str">
            <v/>
          </cell>
          <cell r="NH29" t="str">
            <v/>
          </cell>
          <cell r="NI29" t="str">
            <v/>
          </cell>
          <cell r="NJ29" t="str">
            <v/>
          </cell>
          <cell r="NK29" t="str">
            <v/>
          </cell>
          <cell r="NL29" t="str">
            <v/>
          </cell>
          <cell r="NM29" t="str">
            <v/>
          </cell>
          <cell r="NN29" t="str">
            <v/>
          </cell>
          <cell r="NO29" t="str">
            <v/>
          </cell>
          <cell r="NP29" t="str">
            <v/>
          </cell>
          <cell r="NQ29" t="str">
            <v/>
          </cell>
          <cell r="NR29" t="str">
            <v/>
          </cell>
          <cell r="NS29" t="str">
            <v/>
          </cell>
          <cell r="NT29" t="str">
            <v/>
          </cell>
          <cell r="NU29" t="str">
            <v/>
          </cell>
        </row>
        <row r="30">
          <cell r="A30">
            <v>27</v>
          </cell>
          <cell r="B30" t="str">
            <v>RIA ANDRIANI</v>
          </cell>
          <cell r="C30" t="str">
            <v>P</v>
          </cell>
          <cell r="E30">
            <v>6778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 t="str">
            <v/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 t="str">
            <v/>
          </cell>
          <cell r="CY30" t="str">
            <v/>
          </cell>
          <cell r="CZ30" t="str">
            <v/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 t="str">
            <v/>
          </cell>
          <cell r="DG30" t="str">
            <v/>
          </cell>
          <cell r="DH30" t="str">
            <v/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 t="str">
            <v/>
          </cell>
          <cell r="DO30" t="str">
            <v/>
          </cell>
          <cell r="DP30" t="str">
            <v/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 t="str">
            <v/>
          </cell>
          <cell r="DW30" t="str">
            <v/>
          </cell>
          <cell r="DX30" t="str">
            <v/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 t="str">
            <v/>
          </cell>
          <cell r="EE30" t="str">
            <v/>
          </cell>
          <cell r="EF30" t="str">
            <v/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 t="str">
            <v/>
          </cell>
          <cell r="EM30" t="str">
            <v/>
          </cell>
          <cell r="EN30" t="str">
            <v/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 t="str">
            <v/>
          </cell>
          <cell r="EU30" t="str">
            <v/>
          </cell>
          <cell r="EV30" t="str">
            <v/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 t="str">
            <v/>
          </cell>
          <cell r="FC30" t="str">
            <v/>
          </cell>
          <cell r="FD30" t="str">
            <v/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 t="str">
            <v/>
          </cell>
          <cell r="FK30" t="str">
            <v/>
          </cell>
          <cell r="FL30" t="str">
            <v/>
          </cell>
          <cell r="FM30" t="str">
            <v/>
          </cell>
          <cell r="FN30" t="str">
            <v/>
          </cell>
          <cell r="FO30" t="str">
            <v/>
          </cell>
          <cell r="FP30" t="str">
            <v/>
          </cell>
          <cell r="FQ30" t="str">
            <v/>
          </cell>
          <cell r="FR30" t="str">
            <v/>
          </cell>
          <cell r="FS30" t="str">
            <v/>
          </cell>
          <cell r="FT30" t="str">
            <v/>
          </cell>
          <cell r="FU30" t="str">
            <v/>
          </cell>
          <cell r="FV30" t="str">
            <v/>
          </cell>
          <cell r="FW30" t="str">
            <v/>
          </cell>
          <cell r="FX30" t="str">
            <v/>
          </cell>
          <cell r="FY30" t="str">
            <v/>
          </cell>
          <cell r="FZ30" t="str">
            <v/>
          </cell>
          <cell r="GA30" t="str">
            <v/>
          </cell>
          <cell r="GB30" t="str">
            <v/>
          </cell>
          <cell r="GC30" t="str">
            <v/>
          </cell>
          <cell r="GD30" t="str">
            <v/>
          </cell>
          <cell r="GE30" t="str">
            <v/>
          </cell>
          <cell r="GF30" t="str">
            <v/>
          </cell>
          <cell r="GG30" t="str">
            <v/>
          </cell>
          <cell r="GH30" t="str">
            <v/>
          </cell>
          <cell r="GI30" t="str">
            <v/>
          </cell>
          <cell r="GJ30" t="str">
            <v/>
          </cell>
          <cell r="GK30" t="str">
            <v/>
          </cell>
          <cell r="GL30" t="str">
            <v/>
          </cell>
          <cell r="GM30" t="str">
            <v/>
          </cell>
          <cell r="GN30" t="str">
            <v/>
          </cell>
          <cell r="GO30" t="str">
            <v/>
          </cell>
          <cell r="GP30" t="str">
            <v/>
          </cell>
          <cell r="GQ30" t="str">
            <v/>
          </cell>
          <cell r="GR30" t="str">
            <v/>
          </cell>
          <cell r="GS30" t="str">
            <v/>
          </cell>
          <cell r="GT30" t="str">
            <v/>
          </cell>
          <cell r="GU30" t="str">
            <v/>
          </cell>
          <cell r="GV30" t="str">
            <v/>
          </cell>
          <cell r="GW30" t="str">
            <v/>
          </cell>
          <cell r="GX30" t="str">
            <v/>
          </cell>
          <cell r="GY30" t="str">
            <v/>
          </cell>
          <cell r="GZ30" t="str">
            <v/>
          </cell>
          <cell r="HA30" t="str">
            <v/>
          </cell>
          <cell r="HB30" t="str">
            <v/>
          </cell>
          <cell r="HC30" t="str">
            <v/>
          </cell>
          <cell r="HD30" t="str">
            <v/>
          </cell>
          <cell r="HE30" t="str">
            <v/>
          </cell>
          <cell r="HF30" t="str">
            <v/>
          </cell>
          <cell r="HG30" t="str">
            <v/>
          </cell>
          <cell r="HH30" t="str">
            <v/>
          </cell>
          <cell r="HI30" t="str">
            <v/>
          </cell>
          <cell r="HJ30" t="str">
            <v/>
          </cell>
          <cell r="HK30" t="str">
            <v/>
          </cell>
          <cell r="HL30" t="str">
            <v/>
          </cell>
          <cell r="HM30" t="str">
            <v/>
          </cell>
          <cell r="HN30" t="str">
            <v/>
          </cell>
          <cell r="HO30" t="str">
            <v/>
          </cell>
          <cell r="HP30" t="str">
            <v/>
          </cell>
          <cell r="HQ30" t="str">
            <v/>
          </cell>
          <cell r="HR30" t="str">
            <v/>
          </cell>
          <cell r="HS30" t="str">
            <v/>
          </cell>
          <cell r="HT30" t="str">
            <v/>
          </cell>
          <cell r="HU30" t="str">
            <v/>
          </cell>
          <cell r="HV30" t="str">
            <v/>
          </cell>
          <cell r="HW30" t="str">
            <v/>
          </cell>
          <cell r="HX30" t="str">
            <v/>
          </cell>
          <cell r="HY30" t="str">
            <v/>
          </cell>
          <cell r="HZ30" t="str">
            <v/>
          </cell>
          <cell r="IA30" t="str">
            <v/>
          </cell>
          <cell r="IB30" t="str">
            <v/>
          </cell>
          <cell r="IC30" t="str">
            <v/>
          </cell>
          <cell r="ID30" t="str">
            <v/>
          </cell>
          <cell r="IE30" t="str">
            <v/>
          </cell>
          <cell r="IF30" t="str">
            <v/>
          </cell>
          <cell r="IG30" t="str">
            <v/>
          </cell>
          <cell r="IH30" t="str">
            <v/>
          </cell>
          <cell r="II30" t="str">
            <v/>
          </cell>
          <cell r="IJ30" t="str">
            <v/>
          </cell>
          <cell r="IK30" t="str">
            <v/>
          </cell>
          <cell r="IL30" t="str">
            <v/>
          </cell>
          <cell r="IM30" t="str">
            <v/>
          </cell>
          <cell r="IN30" t="str">
            <v/>
          </cell>
          <cell r="IO30" t="str">
            <v/>
          </cell>
          <cell r="IP30" t="str">
            <v/>
          </cell>
          <cell r="IQ30" t="str">
            <v/>
          </cell>
          <cell r="IR30" t="str">
            <v/>
          </cell>
          <cell r="IS30" t="str">
            <v/>
          </cell>
          <cell r="IT30" t="str">
            <v/>
          </cell>
          <cell r="IU30" t="str">
            <v/>
          </cell>
          <cell r="IV30" t="str">
            <v/>
          </cell>
          <cell r="IW30" t="str">
            <v/>
          </cell>
          <cell r="IX30" t="str">
            <v/>
          </cell>
          <cell r="IY30" t="str">
            <v/>
          </cell>
          <cell r="IZ30" t="str">
            <v/>
          </cell>
          <cell r="JA30" t="str">
            <v/>
          </cell>
          <cell r="JB30" t="str">
            <v/>
          </cell>
          <cell r="JC30" t="str">
            <v/>
          </cell>
          <cell r="JD30" t="str">
            <v/>
          </cell>
          <cell r="JE30" t="str">
            <v/>
          </cell>
          <cell r="JF30" t="str">
            <v/>
          </cell>
          <cell r="JG30" t="str">
            <v/>
          </cell>
          <cell r="JH30" t="str">
            <v/>
          </cell>
          <cell r="JI30" t="str">
            <v/>
          </cell>
          <cell r="JJ30" t="str">
            <v/>
          </cell>
          <cell r="JK30" t="str">
            <v/>
          </cell>
          <cell r="JL30" t="str">
            <v/>
          </cell>
          <cell r="JM30" t="str">
            <v/>
          </cell>
          <cell r="JN30" t="str">
            <v/>
          </cell>
          <cell r="JO30" t="str">
            <v/>
          </cell>
          <cell r="JP30" t="str">
            <v/>
          </cell>
          <cell r="JQ30" t="str">
            <v/>
          </cell>
          <cell r="JR30" t="str">
            <v/>
          </cell>
          <cell r="JS30" t="str">
            <v/>
          </cell>
          <cell r="JT30" t="str">
            <v/>
          </cell>
          <cell r="JU30" t="str">
            <v/>
          </cell>
          <cell r="JV30" t="str">
            <v/>
          </cell>
          <cell r="JW30" t="str">
            <v/>
          </cell>
          <cell r="JX30" t="str">
            <v/>
          </cell>
          <cell r="JY30" t="str">
            <v/>
          </cell>
          <cell r="JZ30" t="str">
            <v/>
          </cell>
          <cell r="KA30" t="str">
            <v/>
          </cell>
          <cell r="KB30" t="str">
            <v/>
          </cell>
          <cell r="KC30" t="str">
            <v/>
          </cell>
          <cell r="KD30" t="str">
            <v/>
          </cell>
          <cell r="KE30" t="str">
            <v/>
          </cell>
          <cell r="KF30" t="str">
            <v/>
          </cell>
          <cell r="KG30" t="str">
            <v/>
          </cell>
          <cell r="KH30" t="str">
            <v/>
          </cell>
          <cell r="KI30" t="str">
            <v/>
          </cell>
          <cell r="KJ30" t="str">
            <v/>
          </cell>
          <cell r="KK30" t="str">
            <v/>
          </cell>
          <cell r="KL30" t="str">
            <v/>
          </cell>
          <cell r="KM30" t="str">
            <v/>
          </cell>
          <cell r="KN30" t="str">
            <v/>
          </cell>
          <cell r="KO30" t="str">
            <v/>
          </cell>
          <cell r="KP30" t="str">
            <v/>
          </cell>
          <cell r="KQ30" t="str">
            <v/>
          </cell>
          <cell r="KR30" t="str">
            <v/>
          </cell>
          <cell r="KS30" t="str">
            <v/>
          </cell>
          <cell r="KT30" t="str">
            <v/>
          </cell>
          <cell r="KU30" t="str">
            <v/>
          </cell>
          <cell r="KV30" t="str">
            <v/>
          </cell>
          <cell r="KW30" t="str">
            <v/>
          </cell>
          <cell r="KX30" t="str">
            <v/>
          </cell>
          <cell r="KY30" t="str">
            <v/>
          </cell>
          <cell r="KZ30" t="str">
            <v/>
          </cell>
          <cell r="LA30" t="str">
            <v/>
          </cell>
          <cell r="LB30" t="str">
            <v/>
          </cell>
          <cell r="LC30" t="str">
            <v/>
          </cell>
          <cell r="LD30" t="str">
            <v/>
          </cell>
          <cell r="LE30" t="str">
            <v/>
          </cell>
          <cell r="LF30" t="str">
            <v/>
          </cell>
          <cell r="LG30" t="str">
            <v/>
          </cell>
          <cell r="LH30" t="str">
            <v/>
          </cell>
          <cell r="LI30" t="str">
            <v/>
          </cell>
          <cell r="LJ30" t="str">
            <v/>
          </cell>
          <cell r="LK30" t="str">
            <v/>
          </cell>
          <cell r="LL30" t="str">
            <v/>
          </cell>
          <cell r="LM30" t="str">
            <v/>
          </cell>
          <cell r="LN30" t="str">
            <v/>
          </cell>
          <cell r="LO30" t="str">
            <v/>
          </cell>
          <cell r="LP30" t="str">
            <v/>
          </cell>
          <cell r="LQ30" t="str">
            <v/>
          </cell>
          <cell r="LR30" t="str">
            <v/>
          </cell>
          <cell r="LS30" t="str">
            <v/>
          </cell>
          <cell r="LT30" t="str">
            <v/>
          </cell>
          <cell r="LU30" t="str">
            <v/>
          </cell>
          <cell r="LV30" t="str">
            <v/>
          </cell>
          <cell r="LW30" t="str">
            <v/>
          </cell>
          <cell r="LX30" t="str">
            <v/>
          </cell>
          <cell r="LY30" t="str">
            <v/>
          </cell>
          <cell r="LZ30" t="str">
            <v/>
          </cell>
          <cell r="MA30" t="str">
            <v/>
          </cell>
          <cell r="MB30" t="str">
            <v/>
          </cell>
          <cell r="MC30" t="str">
            <v/>
          </cell>
          <cell r="MD30" t="str">
            <v/>
          </cell>
          <cell r="ME30" t="str">
            <v/>
          </cell>
          <cell r="MF30" t="str">
            <v/>
          </cell>
          <cell r="MG30" t="str">
            <v/>
          </cell>
          <cell r="MH30" t="str">
            <v/>
          </cell>
          <cell r="MI30" t="str">
            <v/>
          </cell>
          <cell r="MJ30" t="str">
            <v/>
          </cell>
          <cell r="MK30" t="str">
            <v/>
          </cell>
          <cell r="ML30" t="str">
            <v/>
          </cell>
          <cell r="MM30" t="str">
            <v/>
          </cell>
          <cell r="MN30" t="str">
            <v/>
          </cell>
          <cell r="MO30" t="str">
            <v/>
          </cell>
          <cell r="MP30" t="str">
            <v/>
          </cell>
          <cell r="MQ30" t="str">
            <v/>
          </cell>
          <cell r="MR30" t="str">
            <v/>
          </cell>
          <cell r="MS30" t="str">
            <v/>
          </cell>
          <cell r="MT30" t="str">
            <v/>
          </cell>
          <cell r="MU30" t="str">
            <v/>
          </cell>
          <cell r="MV30" t="str">
            <v/>
          </cell>
          <cell r="MW30" t="str">
            <v/>
          </cell>
          <cell r="MX30" t="str">
            <v/>
          </cell>
          <cell r="MY30" t="str">
            <v/>
          </cell>
          <cell r="MZ30" t="str">
            <v/>
          </cell>
          <cell r="NA30" t="str">
            <v/>
          </cell>
          <cell r="NB30" t="str">
            <v/>
          </cell>
          <cell r="NC30" t="str">
            <v/>
          </cell>
          <cell r="ND30" t="str">
            <v/>
          </cell>
          <cell r="NE30" t="str">
            <v/>
          </cell>
          <cell r="NF30" t="str">
            <v/>
          </cell>
          <cell r="NG30" t="str">
            <v/>
          </cell>
          <cell r="NH30" t="str">
            <v/>
          </cell>
          <cell r="NI30" t="str">
            <v/>
          </cell>
          <cell r="NJ30" t="str">
            <v/>
          </cell>
          <cell r="NK30" t="str">
            <v/>
          </cell>
          <cell r="NL30" t="str">
            <v/>
          </cell>
          <cell r="NM30" t="str">
            <v/>
          </cell>
          <cell r="NN30" t="str">
            <v/>
          </cell>
          <cell r="NO30" t="str">
            <v/>
          </cell>
          <cell r="NP30" t="str">
            <v/>
          </cell>
          <cell r="NQ30" t="str">
            <v/>
          </cell>
          <cell r="NR30" t="str">
            <v/>
          </cell>
          <cell r="NS30" t="str">
            <v/>
          </cell>
          <cell r="NT30" t="str">
            <v/>
          </cell>
          <cell r="NU30" t="str">
            <v/>
          </cell>
        </row>
        <row r="31">
          <cell r="A31">
            <v>28</v>
          </cell>
          <cell r="B31" t="str">
            <v>RIKA BASTIANI</v>
          </cell>
          <cell r="C31" t="str">
            <v>P</v>
          </cell>
          <cell r="E31">
            <v>6779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 t="str">
            <v/>
          </cell>
          <cell r="CQ31" t="str">
            <v/>
          </cell>
          <cell r="CR31" t="str">
            <v/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 t="str">
            <v/>
          </cell>
          <cell r="CY31" t="str">
            <v/>
          </cell>
          <cell r="CZ31" t="str">
            <v/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 t="str">
            <v/>
          </cell>
          <cell r="DG31" t="str">
            <v/>
          </cell>
          <cell r="DH31" t="str">
            <v/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 t="str">
            <v/>
          </cell>
          <cell r="DO31" t="str">
            <v/>
          </cell>
          <cell r="DP31" t="str">
            <v/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 t="str">
            <v/>
          </cell>
          <cell r="DW31" t="str">
            <v/>
          </cell>
          <cell r="DX31" t="str">
            <v/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 t="str">
            <v/>
          </cell>
          <cell r="EE31" t="str">
            <v/>
          </cell>
          <cell r="EF31" t="str">
            <v/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 t="str">
            <v/>
          </cell>
          <cell r="EM31" t="str">
            <v/>
          </cell>
          <cell r="EN31" t="str">
            <v/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 t="str">
            <v/>
          </cell>
          <cell r="EU31" t="str">
            <v/>
          </cell>
          <cell r="EV31" t="str">
            <v/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 t="str">
            <v/>
          </cell>
          <cell r="FC31" t="str">
            <v/>
          </cell>
          <cell r="FD31" t="str">
            <v/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 t="str">
            <v/>
          </cell>
          <cell r="FK31" t="str">
            <v/>
          </cell>
          <cell r="FL31" t="str">
            <v/>
          </cell>
          <cell r="FM31" t="str">
            <v/>
          </cell>
          <cell r="FN31" t="str">
            <v/>
          </cell>
          <cell r="FO31" t="str">
            <v/>
          </cell>
          <cell r="FP31" t="str">
            <v/>
          </cell>
          <cell r="FQ31" t="str">
            <v/>
          </cell>
          <cell r="FR31" t="str">
            <v/>
          </cell>
          <cell r="FS31" t="str">
            <v/>
          </cell>
          <cell r="FT31" t="str">
            <v/>
          </cell>
          <cell r="FU31" t="str">
            <v/>
          </cell>
          <cell r="FV31" t="str">
            <v/>
          </cell>
          <cell r="FW31" t="str">
            <v/>
          </cell>
          <cell r="FX31" t="str">
            <v/>
          </cell>
          <cell r="FY31" t="str">
            <v/>
          </cell>
          <cell r="FZ31" t="str">
            <v/>
          </cell>
          <cell r="GA31" t="str">
            <v/>
          </cell>
          <cell r="GB31" t="str">
            <v/>
          </cell>
          <cell r="GC31" t="str">
            <v/>
          </cell>
          <cell r="GD31" t="str">
            <v/>
          </cell>
          <cell r="GE31" t="str">
            <v/>
          </cell>
          <cell r="GF31" t="str">
            <v/>
          </cell>
          <cell r="GG31" t="str">
            <v/>
          </cell>
          <cell r="GH31" t="str">
            <v/>
          </cell>
          <cell r="GI31" t="str">
            <v/>
          </cell>
          <cell r="GJ31" t="str">
            <v/>
          </cell>
          <cell r="GK31" t="str">
            <v/>
          </cell>
          <cell r="GL31" t="str">
            <v/>
          </cell>
          <cell r="GM31" t="str">
            <v/>
          </cell>
          <cell r="GN31" t="str">
            <v/>
          </cell>
          <cell r="GO31" t="str">
            <v/>
          </cell>
          <cell r="GP31" t="str">
            <v/>
          </cell>
          <cell r="GQ31" t="str">
            <v/>
          </cell>
          <cell r="GR31" t="str">
            <v/>
          </cell>
          <cell r="GS31" t="str">
            <v/>
          </cell>
          <cell r="GT31" t="str">
            <v/>
          </cell>
          <cell r="GU31" t="str">
            <v/>
          </cell>
          <cell r="GV31" t="str">
            <v/>
          </cell>
          <cell r="GW31" t="str">
            <v/>
          </cell>
          <cell r="GX31" t="str">
            <v/>
          </cell>
          <cell r="GY31" t="str">
            <v/>
          </cell>
          <cell r="GZ31" t="str">
            <v/>
          </cell>
          <cell r="HA31" t="str">
            <v/>
          </cell>
          <cell r="HB31" t="str">
            <v/>
          </cell>
          <cell r="HC31" t="str">
            <v/>
          </cell>
          <cell r="HD31" t="str">
            <v/>
          </cell>
          <cell r="HE31" t="str">
            <v/>
          </cell>
          <cell r="HF31" t="str">
            <v/>
          </cell>
          <cell r="HG31" t="str">
            <v/>
          </cell>
          <cell r="HH31" t="str">
            <v/>
          </cell>
          <cell r="HI31" t="str">
            <v/>
          </cell>
          <cell r="HJ31" t="str">
            <v/>
          </cell>
          <cell r="HK31" t="str">
            <v/>
          </cell>
          <cell r="HL31" t="str">
            <v/>
          </cell>
          <cell r="HM31" t="str">
            <v/>
          </cell>
          <cell r="HN31" t="str">
            <v/>
          </cell>
          <cell r="HO31" t="str">
            <v/>
          </cell>
          <cell r="HP31" t="str">
            <v/>
          </cell>
          <cell r="HQ31" t="str">
            <v/>
          </cell>
          <cell r="HR31" t="str">
            <v/>
          </cell>
          <cell r="HS31" t="str">
            <v/>
          </cell>
          <cell r="HT31" t="str">
            <v/>
          </cell>
          <cell r="HU31" t="str">
            <v/>
          </cell>
          <cell r="HV31" t="str">
            <v/>
          </cell>
          <cell r="HW31" t="str">
            <v/>
          </cell>
          <cell r="HX31" t="str">
            <v/>
          </cell>
          <cell r="HY31" t="str">
            <v/>
          </cell>
          <cell r="HZ31" t="str">
            <v/>
          </cell>
          <cell r="IA31" t="str">
            <v/>
          </cell>
          <cell r="IB31" t="str">
            <v/>
          </cell>
          <cell r="IC31" t="str">
            <v/>
          </cell>
          <cell r="ID31" t="str">
            <v/>
          </cell>
          <cell r="IE31" t="str">
            <v/>
          </cell>
          <cell r="IF31" t="str">
            <v/>
          </cell>
          <cell r="IG31" t="str">
            <v/>
          </cell>
          <cell r="IH31" t="str">
            <v/>
          </cell>
          <cell r="II31" t="str">
            <v/>
          </cell>
          <cell r="IJ31" t="str">
            <v/>
          </cell>
          <cell r="IK31" t="str">
            <v/>
          </cell>
          <cell r="IL31" t="str">
            <v/>
          </cell>
          <cell r="IM31" t="str">
            <v/>
          </cell>
          <cell r="IN31" t="str">
            <v/>
          </cell>
          <cell r="IO31" t="str">
            <v/>
          </cell>
          <cell r="IP31" t="str">
            <v/>
          </cell>
          <cell r="IQ31" t="str">
            <v/>
          </cell>
          <cell r="IR31" t="str">
            <v/>
          </cell>
          <cell r="IS31" t="str">
            <v/>
          </cell>
          <cell r="IT31" t="str">
            <v/>
          </cell>
          <cell r="IU31" t="str">
            <v/>
          </cell>
          <cell r="IV31" t="str">
            <v/>
          </cell>
          <cell r="IW31" t="str">
            <v/>
          </cell>
          <cell r="IX31" t="str">
            <v/>
          </cell>
          <cell r="IY31" t="str">
            <v/>
          </cell>
          <cell r="IZ31" t="str">
            <v/>
          </cell>
          <cell r="JA31" t="str">
            <v/>
          </cell>
          <cell r="JB31" t="str">
            <v/>
          </cell>
          <cell r="JC31" t="str">
            <v/>
          </cell>
          <cell r="JD31" t="str">
            <v/>
          </cell>
          <cell r="JE31" t="str">
            <v/>
          </cell>
          <cell r="JF31" t="str">
            <v/>
          </cell>
          <cell r="JG31" t="str">
            <v/>
          </cell>
          <cell r="JH31" t="str">
            <v/>
          </cell>
          <cell r="JI31" t="str">
            <v/>
          </cell>
          <cell r="JJ31" t="str">
            <v/>
          </cell>
          <cell r="JK31" t="str">
            <v/>
          </cell>
          <cell r="JL31" t="str">
            <v/>
          </cell>
          <cell r="JM31" t="str">
            <v/>
          </cell>
          <cell r="JN31" t="str">
            <v/>
          </cell>
          <cell r="JO31" t="str">
            <v/>
          </cell>
          <cell r="JP31" t="str">
            <v/>
          </cell>
          <cell r="JQ31" t="str">
            <v/>
          </cell>
          <cell r="JR31" t="str">
            <v/>
          </cell>
          <cell r="JS31" t="str">
            <v/>
          </cell>
          <cell r="JT31" t="str">
            <v/>
          </cell>
          <cell r="JU31" t="str">
            <v/>
          </cell>
          <cell r="JV31" t="str">
            <v/>
          </cell>
          <cell r="JW31" t="str">
            <v/>
          </cell>
          <cell r="JX31" t="str">
            <v/>
          </cell>
          <cell r="JY31" t="str">
            <v/>
          </cell>
          <cell r="JZ31" t="str">
            <v/>
          </cell>
          <cell r="KA31" t="str">
            <v/>
          </cell>
          <cell r="KB31" t="str">
            <v/>
          </cell>
          <cell r="KC31" t="str">
            <v/>
          </cell>
          <cell r="KD31" t="str">
            <v/>
          </cell>
          <cell r="KE31" t="str">
            <v/>
          </cell>
          <cell r="KF31" t="str">
            <v/>
          </cell>
          <cell r="KG31" t="str">
            <v/>
          </cell>
          <cell r="KH31" t="str">
            <v/>
          </cell>
          <cell r="KI31" t="str">
            <v/>
          </cell>
          <cell r="KJ31" t="str">
            <v/>
          </cell>
          <cell r="KK31" t="str">
            <v/>
          </cell>
          <cell r="KL31" t="str">
            <v/>
          </cell>
          <cell r="KM31" t="str">
            <v/>
          </cell>
          <cell r="KN31" t="str">
            <v/>
          </cell>
          <cell r="KO31" t="str">
            <v/>
          </cell>
          <cell r="KP31" t="str">
            <v/>
          </cell>
          <cell r="KQ31" t="str">
            <v/>
          </cell>
          <cell r="KR31" t="str">
            <v/>
          </cell>
          <cell r="KS31" t="str">
            <v/>
          </cell>
          <cell r="KT31" t="str">
            <v/>
          </cell>
          <cell r="KU31" t="str">
            <v/>
          </cell>
          <cell r="KV31" t="str">
            <v/>
          </cell>
          <cell r="KW31" t="str">
            <v/>
          </cell>
          <cell r="KX31" t="str">
            <v/>
          </cell>
          <cell r="KY31" t="str">
            <v/>
          </cell>
          <cell r="KZ31" t="str">
            <v/>
          </cell>
          <cell r="LA31" t="str">
            <v/>
          </cell>
          <cell r="LB31" t="str">
            <v/>
          </cell>
          <cell r="LC31" t="str">
            <v/>
          </cell>
          <cell r="LD31" t="str">
            <v/>
          </cell>
          <cell r="LE31" t="str">
            <v/>
          </cell>
          <cell r="LF31" t="str">
            <v/>
          </cell>
          <cell r="LG31" t="str">
            <v/>
          </cell>
          <cell r="LH31" t="str">
            <v/>
          </cell>
          <cell r="LI31" t="str">
            <v/>
          </cell>
          <cell r="LJ31" t="str">
            <v/>
          </cell>
          <cell r="LK31" t="str">
            <v/>
          </cell>
          <cell r="LL31" t="str">
            <v/>
          </cell>
          <cell r="LM31" t="str">
            <v/>
          </cell>
          <cell r="LN31" t="str">
            <v/>
          </cell>
          <cell r="LO31" t="str">
            <v/>
          </cell>
          <cell r="LP31" t="str">
            <v/>
          </cell>
          <cell r="LQ31" t="str">
            <v/>
          </cell>
          <cell r="LR31" t="str">
            <v/>
          </cell>
          <cell r="LS31" t="str">
            <v/>
          </cell>
          <cell r="LT31" t="str">
            <v/>
          </cell>
          <cell r="LU31" t="str">
            <v/>
          </cell>
          <cell r="LV31" t="str">
            <v/>
          </cell>
          <cell r="LW31" t="str">
            <v/>
          </cell>
          <cell r="LX31" t="str">
            <v/>
          </cell>
          <cell r="LY31" t="str">
            <v/>
          </cell>
          <cell r="LZ31" t="str">
            <v/>
          </cell>
          <cell r="MA31" t="str">
            <v/>
          </cell>
          <cell r="MB31" t="str">
            <v/>
          </cell>
          <cell r="MC31" t="str">
            <v/>
          </cell>
          <cell r="MD31" t="str">
            <v/>
          </cell>
          <cell r="ME31" t="str">
            <v/>
          </cell>
          <cell r="MF31" t="str">
            <v/>
          </cell>
          <cell r="MG31" t="str">
            <v/>
          </cell>
          <cell r="MH31" t="str">
            <v/>
          </cell>
          <cell r="MI31" t="str">
            <v/>
          </cell>
          <cell r="MJ31" t="str">
            <v/>
          </cell>
          <cell r="MK31" t="str">
            <v/>
          </cell>
          <cell r="ML31" t="str">
            <v/>
          </cell>
          <cell r="MM31" t="str">
            <v/>
          </cell>
          <cell r="MN31" t="str">
            <v/>
          </cell>
          <cell r="MO31" t="str">
            <v/>
          </cell>
          <cell r="MP31" t="str">
            <v/>
          </cell>
          <cell r="MQ31" t="str">
            <v/>
          </cell>
          <cell r="MR31" t="str">
            <v/>
          </cell>
          <cell r="MS31" t="str">
            <v/>
          </cell>
          <cell r="MT31" t="str">
            <v/>
          </cell>
          <cell r="MU31" t="str">
            <v/>
          </cell>
          <cell r="MV31" t="str">
            <v/>
          </cell>
          <cell r="MW31" t="str">
            <v/>
          </cell>
          <cell r="MX31" t="str">
            <v/>
          </cell>
          <cell r="MY31" t="str">
            <v/>
          </cell>
          <cell r="MZ31" t="str">
            <v/>
          </cell>
          <cell r="NA31" t="str">
            <v/>
          </cell>
          <cell r="NB31" t="str">
            <v/>
          </cell>
          <cell r="NC31" t="str">
            <v/>
          </cell>
          <cell r="ND31" t="str">
            <v/>
          </cell>
          <cell r="NE31" t="str">
            <v/>
          </cell>
          <cell r="NF31" t="str">
            <v/>
          </cell>
          <cell r="NG31" t="str">
            <v/>
          </cell>
          <cell r="NH31" t="str">
            <v/>
          </cell>
          <cell r="NI31" t="str">
            <v/>
          </cell>
          <cell r="NJ31" t="str">
            <v/>
          </cell>
          <cell r="NK31" t="str">
            <v/>
          </cell>
          <cell r="NL31" t="str">
            <v/>
          </cell>
          <cell r="NM31" t="str">
            <v/>
          </cell>
          <cell r="NN31" t="str">
            <v/>
          </cell>
          <cell r="NO31" t="str">
            <v/>
          </cell>
          <cell r="NP31" t="str">
            <v/>
          </cell>
          <cell r="NQ31" t="str">
            <v/>
          </cell>
          <cell r="NR31" t="str">
            <v/>
          </cell>
          <cell r="NS31" t="str">
            <v/>
          </cell>
          <cell r="NT31" t="str">
            <v/>
          </cell>
          <cell r="NU31" t="str">
            <v/>
          </cell>
        </row>
        <row r="32">
          <cell r="A32">
            <v>29</v>
          </cell>
          <cell r="B32" t="str">
            <v>RYAN WIRANATA</v>
          </cell>
          <cell r="C32" t="str">
            <v>L</v>
          </cell>
          <cell r="E32">
            <v>6781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 t="str">
            <v/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 t="str">
            <v/>
          </cell>
          <cell r="CY32" t="str">
            <v/>
          </cell>
          <cell r="CZ32" t="str">
            <v/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 t="str">
            <v/>
          </cell>
          <cell r="DG32" t="str">
            <v/>
          </cell>
          <cell r="DH32" t="str">
            <v/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 t="str">
            <v/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  <cell r="DW32" t="str">
            <v/>
          </cell>
          <cell r="DX32" t="str">
            <v/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 t="str">
            <v/>
          </cell>
          <cell r="EE32" t="str">
            <v/>
          </cell>
          <cell r="EF32" t="str">
            <v/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/>
          </cell>
          <cell r="EM32" t="str">
            <v/>
          </cell>
          <cell r="EN32" t="str">
            <v/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 t="str">
            <v/>
          </cell>
          <cell r="EU32" t="str">
            <v/>
          </cell>
          <cell r="EV32" t="str">
            <v/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 t="str">
            <v/>
          </cell>
          <cell r="FC32" t="str">
            <v/>
          </cell>
          <cell r="FD32" t="str">
            <v/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 t="str">
            <v/>
          </cell>
          <cell r="FK32" t="str">
            <v/>
          </cell>
          <cell r="FL32" t="str">
            <v/>
          </cell>
          <cell r="FM32" t="str">
            <v/>
          </cell>
          <cell r="FN32" t="str">
            <v/>
          </cell>
          <cell r="FO32" t="str">
            <v/>
          </cell>
          <cell r="FP32" t="str">
            <v/>
          </cell>
          <cell r="FQ32" t="str">
            <v/>
          </cell>
          <cell r="FR32" t="str">
            <v/>
          </cell>
          <cell r="FS32" t="str">
            <v/>
          </cell>
          <cell r="FT32" t="str">
            <v/>
          </cell>
          <cell r="FU32" t="str">
            <v/>
          </cell>
          <cell r="FV32" t="str">
            <v/>
          </cell>
          <cell r="FW32" t="str">
            <v/>
          </cell>
          <cell r="FX32" t="str">
            <v/>
          </cell>
          <cell r="FY32" t="str">
            <v/>
          </cell>
          <cell r="FZ32" t="str">
            <v/>
          </cell>
          <cell r="GA32" t="str">
            <v/>
          </cell>
          <cell r="GB32" t="str">
            <v/>
          </cell>
          <cell r="GC32" t="str">
            <v/>
          </cell>
          <cell r="GD32" t="str">
            <v/>
          </cell>
          <cell r="GE32" t="str">
            <v/>
          </cell>
          <cell r="GF32" t="str">
            <v/>
          </cell>
          <cell r="GG32" t="str">
            <v/>
          </cell>
          <cell r="GH32" t="str">
            <v/>
          </cell>
          <cell r="GI32" t="str">
            <v/>
          </cell>
          <cell r="GJ32" t="str">
            <v/>
          </cell>
          <cell r="GK32" t="str">
            <v/>
          </cell>
          <cell r="GL32" t="str">
            <v/>
          </cell>
          <cell r="GM32" t="str">
            <v/>
          </cell>
          <cell r="GN32" t="str">
            <v/>
          </cell>
          <cell r="GO32" t="str">
            <v/>
          </cell>
          <cell r="GP32" t="str">
            <v/>
          </cell>
          <cell r="GQ32" t="str">
            <v/>
          </cell>
          <cell r="GR32" t="str">
            <v/>
          </cell>
          <cell r="GS32" t="str">
            <v/>
          </cell>
          <cell r="GT32" t="str">
            <v/>
          </cell>
          <cell r="GU32" t="str">
            <v/>
          </cell>
          <cell r="GV32" t="str">
            <v/>
          </cell>
          <cell r="GW32" t="str">
            <v/>
          </cell>
          <cell r="GX32" t="str">
            <v/>
          </cell>
          <cell r="GY32" t="str">
            <v/>
          </cell>
          <cell r="GZ32" t="str">
            <v/>
          </cell>
          <cell r="HA32" t="str">
            <v/>
          </cell>
          <cell r="HB32" t="str">
            <v/>
          </cell>
          <cell r="HC32" t="str">
            <v/>
          </cell>
          <cell r="HD32" t="str">
            <v/>
          </cell>
          <cell r="HE32" t="str">
            <v/>
          </cell>
          <cell r="HF32" t="str">
            <v/>
          </cell>
          <cell r="HG32" t="str">
            <v/>
          </cell>
          <cell r="HH32" t="str">
            <v/>
          </cell>
          <cell r="HI32" t="str">
            <v/>
          </cell>
          <cell r="HJ32" t="str">
            <v/>
          </cell>
          <cell r="HK32" t="str">
            <v/>
          </cell>
          <cell r="HL32" t="str">
            <v/>
          </cell>
          <cell r="HM32" t="str">
            <v/>
          </cell>
          <cell r="HN32" t="str">
            <v/>
          </cell>
          <cell r="HO32" t="str">
            <v/>
          </cell>
          <cell r="HP32" t="str">
            <v/>
          </cell>
          <cell r="HQ32" t="str">
            <v/>
          </cell>
          <cell r="HR32" t="str">
            <v/>
          </cell>
          <cell r="HS32" t="str">
            <v/>
          </cell>
          <cell r="HT32" t="str">
            <v/>
          </cell>
          <cell r="HU32" t="str">
            <v/>
          </cell>
          <cell r="HV32" t="str">
            <v/>
          </cell>
          <cell r="HW32" t="str">
            <v/>
          </cell>
          <cell r="HX32" t="str">
            <v/>
          </cell>
          <cell r="HY32" t="str">
            <v/>
          </cell>
          <cell r="HZ32" t="str">
            <v/>
          </cell>
          <cell r="IA32" t="str">
            <v/>
          </cell>
          <cell r="IB32" t="str">
            <v/>
          </cell>
          <cell r="IC32" t="str">
            <v/>
          </cell>
          <cell r="ID32" t="str">
            <v/>
          </cell>
          <cell r="IE32" t="str">
            <v/>
          </cell>
          <cell r="IF32" t="str">
            <v/>
          </cell>
          <cell r="IG32" t="str">
            <v/>
          </cell>
          <cell r="IH32" t="str">
            <v/>
          </cell>
          <cell r="II32" t="str">
            <v/>
          </cell>
          <cell r="IJ32" t="str">
            <v/>
          </cell>
          <cell r="IK32" t="str">
            <v/>
          </cell>
          <cell r="IL32" t="str">
            <v/>
          </cell>
          <cell r="IM32" t="str">
            <v/>
          </cell>
          <cell r="IN32" t="str">
            <v/>
          </cell>
          <cell r="IO32" t="str">
            <v/>
          </cell>
          <cell r="IP32" t="str">
            <v/>
          </cell>
          <cell r="IQ32" t="str">
            <v/>
          </cell>
          <cell r="IR32" t="str">
            <v/>
          </cell>
          <cell r="IS32" t="str">
            <v/>
          </cell>
          <cell r="IT32" t="str">
            <v/>
          </cell>
          <cell r="IU32" t="str">
            <v/>
          </cell>
          <cell r="IV32" t="str">
            <v/>
          </cell>
          <cell r="IW32" t="str">
            <v/>
          </cell>
          <cell r="IX32" t="str">
            <v/>
          </cell>
          <cell r="IY32" t="str">
            <v/>
          </cell>
          <cell r="IZ32" t="str">
            <v/>
          </cell>
          <cell r="JA32" t="str">
            <v/>
          </cell>
          <cell r="JB32" t="str">
            <v/>
          </cell>
          <cell r="JC32" t="str">
            <v/>
          </cell>
          <cell r="JD32" t="str">
            <v/>
          </cell>
          <cell r="JE32" t="str">
            <v/>
          </cell>
          <cell r="JF32" t="str">
            <v/>
          </cell>
          <cell r="JG32" t="str">
            <v/>
          </cell>
          <cell r="JH32" t="str">
            <v/>
          </cell>
          <cell r="JI32" t="str">
            <v/>
          </cell>
          <cell r="JJ32" t="str">
            <v/>
          </cell>
          <cell r="JK32" t="str">
            <v/>
          </cell>
          <cell r="JL32" t="str">
            <v/>
          </cell>
          <cell r="JM32" t="str">
            <v/>
          </cell>
          <cell r="JN32" t="str">
            <v/>
          </cell>
          <cell r="JO32" t="str">
            <v/>
          </cell>
          <cell r="JP32" t="str">
            <v/>
          </cell>
          <cell r="JQ32" t="str">
            <v/>
          </cell>
          <cell r="JR32" t="str">
            <v/>
          </cell>
          <cell r="JS32" t="str">
            <v/>
          </cell>
          <cell r="JT32" t="str">
            <v/>
          </cell>
          <cell r="JU32" t="str">
            <v/>
          </cell>
          <cell r="JV32" t="str">
            <v/>
          </cell>
          <cell r="JW32" t="str">
            <v/>
          </cell>
          <cell r="JX32" t="str">
            <v/>
          </cell>
          <cell r="JY32" t="str">
            <v/>
          </cell>
          <cell r="JZ32" t="str">
            <v/>
          </cell>
          <cell r="KA32" t="str">
            <v/>
          </cell>
          <cell r="KB32" t="str">
            <v/>
          </cell>
          <cell r="KC32" t="str">
            <v/>
          </cell>
          <cell r="KD32" t="str">
            <v/>
          </cell>
          <cell r="KE32" t="str">
            <v/>
          </cell>
          <cell r="KF32" t="str">
            <v/>
          </cell>
          <cell r="KG32" t="str">
            <v/>
          </cell>
          <cell r="KH32" t="str">
            <v/>
          </cell>
          <cell r="KI32" t="str">
            <v/>
          </cell>
          <cell r="KJ32" t="str">
            <v/>
          </cell>
          <cell r="KK32" t="str">
            <v/>
          </cell>
          <cell r="KL32" t="str">
            <v/>
          </cell>
          <cell r="KM32" t="str">
            <v/>
          </cell>
          <cell r="KN32" t="str">
            <v/>
          </cell>
          <cell r="KO32" t="str">
            <v/>
          </cell>
          <cell r="KP32" t="str">
            <v/>
          </cell>
          <cell r="KQ32" t="str">
            <v/>
          </cell>
          <cell r="KR32" t="str">
            <v/>
          </cell>
          <cell r="KS32" t="str">
            <v/>
          </cell>
          <cell r="KT32" t="str">
            <v/>
          </cell>
          <cell r="KU32" t="str">
            <v/>
          </cell>
          <cell r="KV32" t="str">
            <v/>
          </cell>
          <cell r="KW32" t="str">
            <v/>
          </cell>
          <cell r="KX32" t="str">
            <v/>
          </cell>
          <cell r="KY32" t="str">
            <v/>
          </cell>
          <cell r="KZ32" t="str">
            <v/>
          </cell>
          <cell r="LA32" t="str">
            <v/>
          </cell>
          <cell r="LB32" t="str">
            <v/>
          </cell>
          <cell r="LC32" t="str">
            <v/>
          </cell>
          <cell r="LD32" t="str">
            <v/>
          </cell>
          <cell r="LE32" t="str">
            <v/>
          </cell>
          <cell r="LF32" t="str">
            <v/>
          </cell>
          <cell r="LG32" t="str">
            <v/>
          </cell>
          <cell r="LH32" t="str">
            <v/>
          </cell>
          <cell r="LI32" t="str">
            <v/>
          </cell>
          <cell r="LJ32" t="str">
            <v/>
          </cell>
          <cell r="LK32" t="str">
            <v/>
          </cell>
          <cell r="LL32" t="str">
            <v/>
          </cell>
          <cell r="LM32" t="str">
            <v/>
          </cell>
          <cell r="LN32" t="str">
            <v/>
          </cell>
          <cell r="LO32" t="str">
            <v/>
          </cell>
          <cell r="LP32" t="str">
            <v/>
          </cell>
          <cell r="LQ32" t="str">
            <v/>
          </cell>
          <cell r="LR32" t="str">
            <v/>
          </cell>
          <cell r="LS32" t="str">
            <v/>
          </cell>
          <cell r="LT32" t="str">
            <v/>
          </cell>
          <cell r="LU32" t="str">
            <v/>
          </cell>
          <cell r="LV32" t="str">
            <v/>
          </cell>
          <cell r="LW32" t="str">
            <v/>
          </cell>
          <cell r="LX32" t="str">
            <v/>
          </cell>
          <cell r="LY32" t="str">
            <v/>
          </cell>
          <cell r="LZ32" t="str">
            <v/>
          </cell>
          <cell r="MA32" t="str">
            <v/>
          </cell>
          <cell r="MB32" t="str">
            <v/>
          </cell>
          <cell r="MC32" t="str">
            <v/>
          </cell>
          <cell r="MD32" t="str">
            <v/>
          </cell>
          <cell r="ME32" t="str">
            <v/>
          </cell>
          <cell r="MF32" t="str">
            <v/>
          </cell>
          <cell r="MG32" t="str">
            <v/>
          </cell>
          <cell r="MH32" t="str">
            <v/>
          </cell>
          <cell r="MI32" t="str">
            <v/>
          </cell>
          <cell r="MJ32" t="str">
            <v/>
          </cell>
          <cell r="MK32" t="str">
            <v/>
          </cell>
          <cell r="ML32" t="str">
            <v/>
          </cell>
          <cell r="MM32" t="str">
            <v/>
          </cell>
          <cell r="MN32" t="str">
            <v/>
          </cell>
          <cell r="MO32" t="str">
            <v/>
          </cell>
          <cell r="MP32" t="str">
            <v/>
          </cell>
          <cell r="MQ32" t="str">
            <v/>
          </cell>
          <cell r="MR32" t="str">
            <v/>
          </cell>
          <cell r="MS32" t="str">
            <v/>
          </cell>
          <cell r="MT32" t="str">
            <v/>
          </cell>
          <cell r="MU32" t="str">
            <v/>
          </cell>
          <cell r="MV32" t="str">
            <v/>
          </cell>
          <cell r="MW32" t="str">
            <v/>
          </cell>
          <cell r="MX32" t="str">
            <v/>
          </cell>
          <cell r="MY32" t="str">
            <v/>
          </cell>
          <cell r="MZ32" t="str">
            <v/>
          </cell>
          <cell r="NA32" t="str">
            <v/>
          </cell>
          <cell r="NB32" t="str">
            <v/>
          </cell>
          <cell r="NC32" t="str">
            <v/>
          </cell>
          <cell r="ND32" t="str">
            <v/>
          </cell>
          <cell r="NE32" t="str">
            <v/>
          </cell>
          <cell r="NF32" t="str">
            <v/>
          </cell>
          <cell r="NG32" t="str">
            <v/>
          </cell>
          <cell r="NH32" t="str">
            <v/>
          </cell>
          <cell r="NI32" t="str">
            <v/>
          </cell>
          <cell r="NJ32" t="str">
            <v/>
          </cell>
          <cell r="NK32" t="str">
            <v/>
          </cell>
          <cell r="NL32" t="str">
            <v/>
          </cell>
          <cell r="NM32" t="str">
            <v/>
          </cell>
          <cell r="NN32" t="str">
            <v/>
          </cell>
          <cell r="NO32" t="str">
            <v/>
          </cell>
          <cell r="NP32" t="str">
            <v/>
          </cell>
          <cell r="NQ32" t="str">
            <v/>
          </cell>
          <cell r="NR32" t="str">
            <v/>
          </cell>
          <cell r="NS32" t="str">
            <v/>
          </cell>
          <cell r="NT32" t="str">
            <v/>
          </cell>
          <cell r="NU32" t="str">
            <v/>
          </cell>
        </row>
        <row r="33">
          <cell r="A33">
            <v>30</v>
          </cell>
          <cell r="B33" t="str">
            <v>SANTRI ASTUTI</v>
          </cell>
          <cell r="C33" t="str">
            <v>P</v>
          </cell>
          <cell r="E33">
            <v>6782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 t="str">
            <v/>
          </cell>
          <cell r="CQ33" t="str">
            <v/>
          </cell>
          <cell r="CR33" t="str">
            <v/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 t="str">
            <v/>
          </cell>
          <cell r="CY33" t="str">
            <v/>
          </cell>
          <cell r="CZ33" t="str">
            <v/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  <cell r="DW33" t="str">
            <v/>
          </cell>
          <cell r="DX33" t="str">
            <v/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 t="str">
            <v/>
          </cell>
          <cell r="EE33" t="str">
            <v/>
          </cell>
          <cell r="EF33" t="str">
            <v/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M33" t="str">
            <v/>
          </cell>
          <cell r="EN33" t="str">
            <v/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 t="str">
            <v/>
          </cell>
          <cell r="EU33" t="str">
            <v/>
          </cell>
          <cell r="EV33" t="str">
            <v/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 t="str">
            <v/>
          </cell>
          <cell r="FC33" t="str">
            <v/>
          </cell>
          <cell r="FD33" t="str">
            <v/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 t="str">
            <v/>
          </cell>
          <cell r="FK33" t="str">
            <v/>
          </cell>
          <cell r="FL33" t="str">
            <v/>
          </cell>
          <cell r="FM33" t="str">
            <v/>
          </cell>
          <cell r="FN33" t="str">
            <v/>
          </cell>
          <cell r="FO33" t="str">
            <v/>
          </cell>
          <cell r="FP33" t="str">
            <v/>
          </cell>
          <cell r="FQ33" t="str">
            <v/>
          </cell>
          <cell r="FR33" t="str">
            <v/>
          </cell>
          <cell r="FS33" t="str">
            <v/>
          </cell>
          <cell r="FT33" t="str">
            <v/>
          </cell>
          <cell r="FU33" t="str">
            <v/>
          </cell>
          <cell r="FV33" t="str">
            <v/>
          </cell>
          <cell r="FW33" t="str">
            <v/>
          </cell>
          <cell r="FX33" t="str">
            <v/>
          </cell>
          <cell r="FY33" t="str">
            <v/>
          </cell>
          <cell r="FZ33" t="str">
            <v/>
          </cell>
          <cell r="GA33" t="str">
            <v/>
          </cell>
          <cell r="GB33" t="str">
            <v/>
          </cell>
          <cell r="GC33" t="str">
            <v/>
          </cell>
          <cell r="GD33" t="str">
            <v/>
          </cell>
          <cell r="GE33" t="str">
            <v/>
          </cell>
          <cell r="GF33" t="str">
            <v/>
          </cell>
          <cell r="GG33" t="str">
            <v/>
          </cell>
          <cell r="GH33" t="str">
            <v/>
          </cell>
          <cell r="GI33" t="str">
            <v/>
          </cell>
          <cell r="GJ33" t="str">
            <v/>
          </cell>
          <cell r="GK33" t="str">
            <v/>
          </cell>
          <cell r="GL33" t="str">
            <v/>
          </cell>
          <cell r="GM33" t="str">
            <v/>
          </cell>
          <cell r="GN33" t="str">
            <v/>
          </cell>
          <cell r="GO33" t="str">
            <v/>
          </cell>
          <cell r="GP33" t="str">
            <v/>
          </cell>
          <cell r="GQ33" t="str">
            <v/>
          </cell>
          <cell r="GR33" t="str">
            <v/>
          </cell>
          <cell r="GS33" t="str">
            <v/>
          </cell>
          <cell r="GT33" t="str">
            <v/>
          </cell>
          <cell r="GU33" t="str">
            <v/>
          </cell>
          <cell r="GV33" t="str">
            <v/>
          </cell>
          <cell r="GW33" t="str">
            <v/>
          </cell>
          <cell r="GX33" t="str">
            <v/>
          </cell>
          <cell r="GY33" t="str">
            <v/>
          </cell>
          <cell r="GZ33" t="str">
            <v/>
          </cell>
          <cell r="HA33" t="str">
            <v/>
          </cell>
          <cell r="HB33" t="str">
            <v/>
          </cell>
          <cell r="HC33" t="str">
            <v/>
          </cell>
          <cell r="HD33" t="str">
            <v/>
          </cell>
          <cell r="HE33" t="str">
            <v/>
          </cell>
          <cell r="HF33" t="str">
            <v/>
          </cell>
          <cell r="HG33" t="str">
            <v/>
          </cell>
          <cell r="HH33" t="str">
            <v/>
          </cell>
          <cell r="HI33" t="str">
            <v/>
          </cell>
          <cell r="HJ33" t="str">
            <v/>
          </cell>
          <cell r="HK33" t="str">
            <v/>
          </cell>
          <cell r="HL33" t="str">
            <v/>
          </cell>
          <cell r="HM33" t="str">
            <v/>
          </cell>
          <cell r="HN33" t="str">
            <v/>
          </cell>
          <cell r="HO33" t="str">
            <v/>
          </cell>
          <cell r="HP33" t="str">
            <v/>
          </cell>
          <cell r="HQ33" t="str">
            <v/>
          </cell>
          <cell r="HR33" t="str">
            <v/>
          </cell>
          <cell r="HS33" t="str">
            <v/>
          </cell>
          <cell r="HT33" t="str">
            <v/>
          </cell>
          <cell r="HU33" t="str">
            <v/>
          </cell>
          <cell r="HV33" t="str">
            <v/>
          </cell>
          <cell r="HW33" t="str">
            <v/>
          </cell>
          <cell r="HX33" t="str">
            <v/>
          </cell>
          <cell r="HY33" t="str">
            <v/>
          </cell>
          <cell r="HZ33" t="str">
            <v/>
          </cell>
          <cell r="IA33" t="str">
            <v/>
          </cell>
          <cell r="IB33" t="str">
            <v/>
          </cell>
          <cell r="IC33" t="str">
            <v/>
          </cell>
          <cell r="ID33" t="str">
            <v/>
          </cell>
          <cell r="IE33" t="str">
            <v/>
          </cell>
          <cell r="IF33" t="str">
            <v/>
          </cell>
          <cell r="IG33" t="str">
            <v/>
          </cell>
          <cell r="IH33" t="str">
            <v/>
          </cell>
          <cell r="II33" t="str">
            <v/>
          </cell>
          <cell r="IJ33" t="str">
            <v/>
          </cell>
          <cell r="IK33" t="str">
            <v/>
          </cell>
          <cell r="IL33" t="str">
            <v/>
          </cell>
          <cell r="IM33" t="str">
            <v/>
          </cell>
          <cell r="IN33" t="str">
            <v/>
          </cell>
          <cell r="IO33" t="str">
            <v/>
          </cell>
          <cell r="IP33" t="str">
            <v/>
          </cell>
          <cell r="IQ33" t="str">
            <v/>
          </cell>
          <cell r="IR33" t="str">
            <v/>
          </cell>
          <cell r="IS33" t="str">
            <v/>
          </cell>
          <cell r="IT33" t="str">
            <v/>
          </cell>
          <cell r="IU33" t="str">
            <v/>
          </cell>
          <cell r="IV33" t="str">
            <v/>
          </cell>
          <cell r="IW33" t="str">
            <v/>
          </cell>
          <cell r="IX33" t="str">
            <v/>
          </cell>
          <cell r="IY33" t="str">
            <v/>
          </cell>
          <cell r="IZ33" t="str">
            <v/>
          </cell>
          <cell r="JA33" t="str">
            <v/>
          </cell>
          <cell r="JB33" t="str">
            <v/>
          </cell>
          <cell r="JC33" t="str">
            <v/>
          </cell>
          <cell r="JD33" t="str">
            <v/>
          </cell>
          <cell r="JE33" t="str">
            <v/>
          </cell>
          <cell r="JF33" t="str">
            <v/>
          </cell>
          <cell r="JG33" t="str">
            <v/>
          </cell>
          <cell r="JH33" t="str">
            <v/>
          </cell>
          <cell r="JI33" t="str">
            <v/>
          </cell>
          <cell r="JJ33" t="str">
            <v/>
          </cell>
          <cell r="JK33" t="str">
            <v/>
          </cell>
          <cell r="JL33" t="str">
            <v/>
          </cell>
          <cell r="JM33" t="str">
            <v/>
          </cell>
          <cell r="JN33" t="str">
            <v/>
          </cell>
          <cell r="JO33" t="str">
            <v/>
          </cell>
          <cell r="JP33" t="str">
            <v/>
          </cell>
          <cell r="JQ33" t="str">
            <v/>
          </cell>
          <cell r="JR33" t="str">
            <v/>
          </cell>
          <cell r="JS33" t="str">
            <v/>
          </cell>
          <cell r="JT33" t="str">
            <v/>
          </cell>
          <cell r="JU33" t="str">
            <v/>
          </cell>
          <cell r="JV33" t="str">
            <v/>
          </cell>
          <cell r="JW33" t="str">
            <v/>
          </cell>
          <cell r="JX33" t="str">
            <v/>
          </cell>
          <cell r="JY33" t="str">
            <v/>
          </cell>
          <cell r="JZ33" t="str">
            <v/>
          </cell>
          <cell r="KA33" t="str">
            <v/>
          </cell>
          <cell r="KB33" t="str">
            <v/>
          </cell>
          <cell r="KC33" t="str">
            <v/>
          </cell>
          <cell r="KD33" t="str">
            <v/>
          </cell>
          <cell r="KE33" t="str">
            <v/>
          </cell>
          <cell r="KF33" t="str">
            <v/>
          </cell>
          <cell r="KG33" t="str">
            <v/>
          </cell>
          <cell r="KH33" t="str">
            <v/>
          </cell>
          <cell r="KI33" t="str">
            <v/>
          </cell>
          <cell r="KJ33" t="str">
            <v/>
          </cell>
          <cell r="KK33" t="str">
            <v/>
          </cell>
          <cell r="KL33" t="str">
            <v/>
          </cell>
          <cell r="KM33" t="str">
            <v/>
          </cell>
          <cell r="KN33" t="str">
            <v/>
          </cell>
          <cell r="KO33" t="str">
            <v/>
          </cell>
          <cell r="KP33" t="str">
            <v/>
          </cell>
          <cell r="KQ33" t="str">
            <v/>
          </cell>
          <cell r="KR33" t="str">
            <v/>
          </cell>
          <cell r="KS33" t="str">
            <v/>
          </cell>
          <cell r="KT33" t="str">
            <v/>
          </cell>
          <cell r="KU33" t="str">
            <v/>
          </cell>
          <cell r="KV33" t="str">
            <v/>
          </cell>
          <cell r="KW33" t="str">
            <v/>
          </cell>
          <cell r="KX33" t="str">
            <v/>
          </cell>
          <cell r="KY33" t="str">
            <v/>
          </cell>
          <cell r="KZ33" t="str">
            <v/>
          </cell>
          <cell r="LA33" t="str">
            <v/>
          </cell>
          <cell r="LB33" t="str">
            <v/>
          </cell>
          <cell r="LC33" t="str">
            <v/>
          </cell>
          <cell r="LD33" t="str">
            <v/>
          </cell>
          <cell r="LE33" t="str">
            <v/>
          </cell>
          <cell r="LF33" t="str">
            <v/>
          </cell>
          <cell r="LG33" t="str">
            <v/>
          </cell>
          <cell r="LH33" t="str">
            <v/>
          </cell>
          <cell r="LI33" t="str">
            <v/>
          </cell>
          <cell r="LJ33" t="str">
            <v/>
          </cell>
          <cell r="LK33" t="str">
            <v/>
          </cell>
          <cell r="LL33" t="str">
            <v/>
          </cell>
          <cell r="LM33" t="str">
            <v/>
          </cell>
          <cell r="LN33" t="str">
            <v/>
          </cell>
          <cell r="LO33" t="str">
            <v/>
          </cell>
          <cell r="LP33" t="str">
            <v/>
          </cell>
          <cell r="LQ33" t="str">
            <v/>
          </cell>
          <cell r="LR33" t="str">
            <v/>
          </cell>
          <cell r="LS33" t="str">
            <v/>
          </cell>
          <cell r="LT33" t="str">
            <v/>
          </cell>
          <cell r="LU33" t="str">
            <v/>
          </cell>
          <cell r="LV33" t="str">
            <v/>
          </cell>
          <cell r="LW33" t="str">
            <v/>
          </cell>
          <cell r="LX33" t="str">
            <v/>
          </cell>
          <cell r="LY33" t="str">
            <v/>
          </cell>
          <cell r="LZ33" t="str">
            <v/>
          </cell>
          <cell r="MA33" t="str">
            <v/>
          </cell>
          <cell r="MB33" t="str">
            <v/>
          </cell>
          <cell r="MC33" t="str">
            <v/>
          </cell>
          <cell r="MD33" t="str">
            <v/>
          </cell>
          <cell r="ME33" t="str">
            <v/>
          </cell>
          <cell r="MF33" t="str">
            <v/>
          </cell>
          <cell r="MG33" t="str">
            <v/>
          </cell>
          <cell r="MH33" t="str">
            <v/>
          </cell>
          <cell r="MI33" t="str">
            <v/>
          </cell>
          <cell r="MJ33" t="str">
            <v/>
          </cell>
          <cell r="MK33" t="str">
            <v/>
          </cell>
          <cell r="ML33" t="str">
            <v/>
          </cell>
          <cell r="MM33" t="str">
            <v/>
          </cell>
          <cell r="MN33" t="str">
            <v/>
          </cell>
          <cell r="MO33" t="str">
            <v/>
          </cell>
          <cell r="MP33" t="str">
            <v/>
          </cell>
          <cell r="MQ33" t="str">
            <v/>
          </cell>
          <cell r="MR33" t="str">
            <v/>
          </cell>
          <cell r="MS33" t="str">
            <v/>
          </cell>
          <cell r="MT33" t="str">
            <v/>
          </cell>
          <cell r="MU33" t="str">
            <v/>
          </cell>
          <cell r="MV33" t="str">
            <v/>
          </cell>
          <cell r="MW33" t="str">
            <v/>
          </cell>
          <cell r="MX33" t="str">
            <v/>
          </cell>
          <cell r="MY33" t="str">
            <v/>
          </cell>
          <cell r="MZ33" t="str">
            <v/>
          </cell>
          <cell r="NA33" t="str">
            <v/>
          </cell>
          <cell r="NB33" t="str">
            <v/>
          </cell>
          <cell r="NC33" t="str">
            <v/>
          </cell>
          <cell r="ND33" t="str">
            <v/>
          </cell>
          <cell r="NE33" t="str">
            <v/>
          </cell>
          <cell r="NF33" t="str">
            <v/>
          </cell>
          <cell r="NG33" t="str">
            <v/>
          </cell>
          <cell r="NH33" t="str">
            <v/>
          </cell>
          <cell r="NI33" t="str">
            <v/>
          </cell>
          <cell r="NJ33" t="str">
            <v/>
          </cell>
          <cell r="NK33" t="str">
            <v/>
          </cell>
          <cell r="NL33" t="str">
            <v/>
          </cell>
          <cell r="NM33" t="str">
            <v/>
          </cell>
          <cell r="NN33" t="str">
            <v/>
          </cell>
          <cell r="NO33" t="str">
            <v/>
          </cell>
          <cell r="NP33" t="str">
            <v/>
          </cell>
          <cell r="NQ33" t="str">
            <v/>
          </cell>
          <cell r="NR33" t="str">
            <v/>
          </cell>
          <cell r="NS33" t="str">
            <v/>
          </cell>
          <cell r="NT33" t="str">
            <v/>
          </cell>
          <cell r="NU33" t="str">
            <v/>
          </cell>
        </row>
        <row r="34">
          <cell r="A34">
            <v>31</v>
          </cell>
          <cell r="B34" t="str">
            <v>SHINTIA SARI OKTAVIANI</v>
          </cell>
          <cell r="C34" t="str">
            <v>P</v>
          </cell>
          <cell r="E34">
            <v>6784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 t="str">
            <v/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 t="str">
            <v/>
          </cell>
          <cell r="CY34" t="str">
            <v/>
          </cell>
          <cell r="CZ34" t="str">
            <v/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 t="str">
            <v/>
          </cell>
          <cell r="DW34" t="str">
            <v/>
          </cell>
          <cell r="DX34" t="str">
            <v/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 t="str">
            <v/>
          </cell>
          <cell r="EE34" t="str">
            <v/>
          </cell>
          <cell r="EF34" t="str">
            <v/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M34" t="str">
            <v/>
          </cell>
          <cell r="EN34" t="str">
            <v/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 t="str">
            <v/>
          </cell>
          <cell r="EU34" t="str">
            <v/>
          </cell>
          <cell r="EV34" t="str">
            <v/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 t="str">
            <v/>
          </cell>
          <cell r="FC34" t="str">
            <v/>
          </cell>
          <cell r="FD34" t="str">
            <v/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 t="str">
            <v/>
          </cell>
          <cell r="FK34" t="str">
            <v/>
          </cell>
          <cell r="FL34" t="str">
            <v/>
          </cell>
          <cell r="FM34" t="str">
            <v/>
          </cell>
          <cell r="FN34" t="str">
            <v/>
          </cell>
          <cell r="FO34" t="str">
            <v/>
          </cell>
          <cell r="FP34" t="str">
            <v/>
          </cell>
          <cell r="FQ34" t="str">
            <v/>
          </cell>
          <cell r="FR34" t="str">
            <v/>
          </cell>
          <cell r="FS34" t="str">
            <v/>
          </cell>
          <cell r="FT34" t="str">
            <v/>
          </cell>
          <cell r="FU34" t="str">
            <v/>
          </cell>
          <cell r="FV34" t="str">
            <v/>
          </cell>
          <cell r="FW34" t="str">
            <v/>
          </cell>
          <cell r="FX34" t="str">
            <v/>
          </cell>
          <cell r="FY34" t="str">
            <v/>
          </cell>
          <cell r="FZ34" t="str">
            <v/>
          </cell>
          <cell r="GA34" t="str">
            <v/>
          </cell>
          <cell r="GB34" t="str">
            <v/>
          </cell>
          <cell r="GC34" t="str">
            <v/>
          </cell>
          <cell r="GD34" t="str">
            <v/>
          </cell>
          <cell r="GE34" t="str">
            <v/>
          </cell>
          <cell r="GF34" t="str">
            <v/>
          </cell>
          <cell r="GG34" t="str">
            <v/>
          </cell>
          <cell r="GH34" t="str">
            <v/>
          </cell>
          <cell r="GI34" t="str">
            <v/>
          </cell>
          <cell r="GJ34" t="str">
            <v/>
          </cell>
          <cell r="GK34" t="str">
            <v/>
          </cell>
          <cell r="GL34" t="str">
            <v/>
          </cell>
          <cell r="GM34" t="str">
            <v/>
          </cell>
          <cell r="GN34" t="str">
            <v/>
          </cell>
          <cell r="GO34" t="str">
            <v/>
          </cell>
          <cell r="GP34" t="str">
            <v/>
          </cell>
          <cell r="GQ34" t="str">
            <v/>
          </cell>
          <cell r="GR34" t="str">
            <v/>
          </cell>
          <cell r="GS34" t="str">
            <v/>
          </cell>
          <cell r="GT34" t="str">
            <v/>
          </cell>
          <cell r="GU34" t="str">
            <v/>
          </cell>
          <cell r="GV34" t="str">
            <v/>
          </cell>
          <cell r="GW34" t="str">
            <v/>
          </cell>
          <cell r="GX34" t="str">
            <v/>
          </cell>
          <cell r="GY34" t="str">
            <v/>
          </cell>
          <cell r="GZ34" t="str">
            <v/>
          </cell>
          <cell r="HA34" t="str">
            <v/>
          </cell>
          <cell r="HB34" t="str">
            <v/>
          </cell>
          <cell r="HC34" t="str">
            <v/>
          </cell>
          <cell r="HD34" t="str">
            <v/>
          </cell>
          <cell r="HE34" t="str">
            <v/>
          </cell>
          <cell r="HF34" t="str">
            <v/>
          </cell>
          <cell r="HG34" t="str">
            <v/>
          </cell>
          <cell r="HH34" t="str">
            <v/>
          </cell>
          <cell r="HI34" t="str">
            <v/>
          </cell>
          <cell r="HJ34" t="str">
            <v/>
          </cell>
          <cell r="HK34" t="str">
            <v/>
          </cell>
          <cell r="HL34" t="str">
            <v/>
          </cell>
          <cell r="HM34" t="str">
            <v/>
          </cell>
          <cell r="HN34" t="str">
            <v/>
          </cell>
          <cell r="HO34" t="str">
            <v/>
          </cell>
          <cell r="HP34" t="str">
            <v/>
          </cell>
          <cell r="HQ34" t="str">
            <v/>
          </cell>
          <cell r="HR34" t="str">
            <v/>
          </cell>
          <cell r="HS34" t="str">
            <v/>
          </cell>
          <cell r="HT34" t="str">
            <v/>
          </cell>
          <cell r="HU34" t="str">
            <v/>
          </cell>
          <cell r="HV34" t="str">
            <v/>
          </cell>
          <cell r="HW34" t="str">
            <v/>
          </cell>
          <cell r="HX34" t="str">
            <v/>
          </cell>
          <cell r="HY34" t="str">
            <v/>
          </cell>
          <cell r="HZ34" t="str">
            <v/>
          </cell>
          <cell r="IA34" t="str">
            <v/>
          </cell>
          <cell r="IB34" t="str">
            <v/>
          </cell>
          <cell r="IC34" t="str">
            <v/>
          </cell>
          <cell r="ID34" t="str">
            <v/>
          </cell>
          <cell r="IE34" t="str">
            <v/>
          </cell>
          <cell r="IF34" t="str">
            <v/>
          </cell>
          <cell r="IG34" t="str">
            <v/>
          </cell>
          <cell r="IH34" t="str">
            <v/>
          </cell>
          <cell r="II34" t="str">
            <v/>
          </cell>
          <cell r="IJ34" t="str">
            <v/>
          </cell>
          <cell r="IK34" t="str">
            <v/>
          </cell>
          <cell r="IL34" t="str">
            <v/>
          </cell>
          <cell r="IM34" t="str">
            <v/>
          </cell>
          <cell r="IN34" t="str">
            <v/>
          </cell>
          <cell r="IO34" t="str">
            <v/>
          </cell>
          <cell r="IP34" t="str">
            <v/>
          </cell>
          <cell r="IQ34" t="str">
            <v/>
          </cell>
          <cell r="IR34" t="str">
            <v/>
          </cell>
          <cell r="IS34" t="str">
            <v/>
          </cell>
          <cell r="IT34" t="str">
            <v/>
          </cell>
          <cell r="IU34" t="str">
            <v/>
          </cell>
          <cell r="IV34" t="str">
            <v/>
          </cell>
          <cell r="IW34" t="str">
            <v/>
          </cell>
          <cell r="IX34" t="str">
            <v/>
          </cell>
          <cell r="IY34" t="str">
            <v/>
          </cell>
          <cell r="IZ34" t="str">
            <v/>
          </cell>
          <cell r="JA34" t="str">
            <v/>
          </cell>
          <cell r="JB34" t="str">
            <v/>
          </cell>
          <cell r="JC34" t="str">
            <v/>
          </cell>
          <cell r="JD34" t="str">
            <v/>
          </cell>
          <cell r="JE34" t="str">
            <v/>
          </cell>
          <cell r="JF34" t="str">
            <v/>
          </cell>
          <cell r="JG34" t="str">
            <v/>
          </cell>
          <cell r="JH34" t="str">
            <v/>
          </cell>
          <cell r="JI34" t="str">
            <v/>
          </cell>
          <cell r="JJ34" t="str">
            <v/>
          </cell>
          <cell r="JK34" t="str">
            <v/>
          </cell>
          <cell r="JL34" t="str">
            <v/>
          </cell>
          <cell r="JM34" t="str">
            <v/>
          </cell>
          <cell r="JN34" t="str">
            <v/>
          </cell>
          <cell r="JO34" t="str">
            <v/>
          </cell>
          <cell r="JP34" t="str">
            <v/>
          </cell>
          <cell r="JQ34" t="str">
            <v/>
          </cell>
          <cell r="JR34" t="str">
            <v/>
          </cell>
          <cell r="JS34" t="str">
            <v/>
          </cell>
          <cell r="JT34" t="str">
            <v/>
          </cell>
          <cell r="JU34" t="str">
            <v/>
          </cell>
          <cell r="JV34" t="str">
            <v/>
          </cell>
          <cell r="JW34" t="str">
            <v/>
          </cell>
          <cell r="JX34" t="str">
            <v/>
          </cell>
          <cell r="JY34" t="str">
            <v/>
          </cell>
          <cell r="JZ34" t="str">
            <v/>
          </cell>
          <cell r="KA34" t="str">
            <v/>
          </cell>
          <cell r="KB34" t="str">
            <v/>
          </cell>
          <cell r="KC34" t="str">
            <v/>
          </cell>
          <cell r="KD34" t="str">
            <v/>
          </cell>
          <cell r="KE34" t="str">
            <v/>
          </cell>
          <cell r="KF34" t="str">
            <v/>
          </cell>
          <cell r="KG34" t="str">
            <v/>
          </cell>
          <cell r="KH34" t="str">
            <v/>
          </cell>
          <cell r="KI34" t="str">
            <v/>
          </cell>
          <cell r="KJ34" t="str">
            <v/>
          </cell>
          <cell r="KK34" t="str">
            <v/>
          </cell>
          <cell r="KL34" t="str">
            <v/>
          </cell>
          <cell r="KM34" t="str">
            <v/>
          </cell>
          <cell r="KN34" t="str">
            <v/>
          </cell>
          <cell r="KO34" t="str">
            <v/>
          </cell>
          <cell r="KP34" t="str">
            <v/>
          </cell>
          <cell r="KQ34" t="str">
            <v/>
          </cell>
          <cell r="KR34" t="str">
            <v/>
          </cell>
          <cell r="KS34" t="str">
            <v/>
          </cell>
          <cell r="KT34" t="str">
            <v/>
          </cell>
          <cell r="KU34" t="str">
            <v/>
          </cell>
          <cell r="KV34" t="str">
            <v/>
          </cell>
          <cell r="KW34" t="str">
            <v/>
          </cell>
          <cell r="KX34" t="str">
            <v/>
          </cell>
          <cell r="KY34" t="str">
            <v/>
          </cell>
          <cell r="KZ34" t="str">
            <v/>
          </cell>
          <cell r="LA34" t="str">
            <v/>
          </cell>
          <cell r="LB34" t="str">
            <v/>
          </cell>
          <cell r="LC34" t="str">
            <v/>
          </cell>
          <cell r="LD34" t="str">
            <v/>
          </cell>
          <cell r="LE34" t="str">
            <v/>
          </cell>
          <cell r="LF34" t="str">
            <v/>
          </cell>
          <cell r="LG34" t="str">
            <v/>
          </cell>
          <cell r="LH34" t="str">
            <v/>
          </cell>
          <cell r="LI34" t="str">
            <v/>
          </cell>
          <cell r="LJ34" t="str">
            <v/>
          </cell>
          <cell r="LK34" t="str">
            <v/>
          </cell>
          <cell r="LL34" t="str">
            <v/>
          </cell>
          <cell r="LM34" t="str">
            <v/>
          </cell>
          <cell r="LN34" t="str">
            <v/>
          </cell>
          <cell r="LO34" t="str">
            <v/>
          </cell>
          <cell r="LP34" t="str">
            <v/>
          </cell>
          <cell r="LQ34" t="str">
            <v/>
          </cell>
          <cell r="LR34" t="str">
            <v/>
          </cell>
          <cell r="LS34" t="str">
            <v/>
          </cell>
          <cell r="LT34" t="str">
            <v/>
          </cell>
          <cell r="LU34" t="str">
            <v/>
          </cell>
          <cell r="LV34" t="str">
            <v/>
          </cell>
          <cell r="LW34" t="str">
            <v/>
          </cell>
          <cell r="LX34" t="str">
            <v/>
          </cell>
          <cell r="LY34" t="str">
            <v/>
          </cell>
          <cell r="LZ34" t="str">
            <v/>
          </cell>
          <cell r="MA34" t="str">
            <v/>
          </cell>
          <cell r="MB34" t="str">
            <v/>
          </cell>
          <cell r="MC34" t="str">
            <v/>
          </cell>
          <cell r="MD34" t="str">
            <v/>
          </cell>
          <cell r="ME34" t="str">
            <v/>
          </cell>
          <cell r="MF34" t="str">
            <v/>
          </cell>
          <cell r="MG34" t="str">
            <v/>
          </cell>
          <cell r="MH34" t="str">
            <v/>
          </cell>
          <cell r="MI34" t="str">
            <v/>
          </cell>
          <cell r="MJ34" t="str">
            <v/>
          </cell>
          <cell r="MK34" t="str">
            <v/>
          </cell>
          <cell r="ML34" t="str">
            <v/>
          </cell>
          <cell r="MM34" t="str">
            <v/>
          </cell>
          <cell r="MN34" t="str">
            <v/>
          </cell>
          <cell r="MO34" t="str">
            <v/>
          </cell>
          <cell r="MP34" t="str">
            <v/>
          </cell>
          <cell r="MQ34" t="str">
            <v/>
          </cell>
          <cell r="MR34" t="str">
            <v/>
          </cell>
          <cell r="MS34" t="str">
            <v/>
          </cell>
          <cell r="MT34" t="str">
            <v/>
          </cell>
          <cell r="MU34" t="str">
            <v/>
          </cell>
          <cell r="MV34" t="str">
            <v/>
          </cell>
          <cell r="MW34" t="str">
            <v/>
          </cell>
          <cell r="MX34" t="str">
            <v/>
          </cell>
          <cell r="MY34" t="str">
            <v/>
          </cell>
          <cell r="MZ34" t="str">
            <v/>
          </cell>
          <cell r="NA34" t="str">
            <v/>
          </cell>
          <cell r="NB34" t="str">
            <v/>
          </cell>
          <cell r="NC34" t="str">
            <v/>
          </cell>
          <cell r="ND34" t="str">
            <v/>
          </cell>
          <cell r="NE34" t="str">
            <v/>
          </cell>
          <cell r="NF34" t="str">
            <v/>
          </cell>
          <cell r="NG34" t="str">
            <v/>
          </cell>
          <cell r="NH34" t="str">
            <v/>
          </cell>
          <cell r="NI34" t="str">
            <v/>
          </cell>
          <cell r="NJ34" t="str">
            <v/>
          </cell>
          <cell r="NK34" t="str">
            <v/>
          </cell>
          <cell r="NL34" t="str">
            <v/>
          </cell>
          <cell r="NM34" t="str">
            <v/>
          </cell>
          <cell r="NN34" t="str">
            <v/>
          </cell>
          <cell r="NO34" t="str">
            <v/>
          </cell>
          <cell r="NP34" t="str">
            <v/>
          </cell>
          <cell r="NQ34" t="str">
            <v/>
          </cell>
          <cell r="NR34" t="str">
            <v/>
          </cell>
          <cell r="NS34" t="str">
            <v/>
          </cell>
          <cell r="NT34" t="str">
            <v/>
          </cell>
          <cell r="NU34" t="str">
            <v/>
          </cell>
        </row>
        <row r="35">
          <cell r="A35">
            <v>32</v>
          </cell>
          <cell r="B35" t="str">
            <v>YULI MARYANI</v>
          </cell>
          <cell r="C35" t="str">
            <v>P</v>
          </cell>
          <cell r="E35">
            <v>6785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/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 t="str">
            <v/>
          </cell>
          <cell r="EE35" t="str">
            <v/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/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 t="str">
            <v/>
          </cell>
          <cell r="FC35" t="str">
            <v/>
          </cell>
          <cell r="FD35" t="str">
            <v/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 t="str">
            <v/>
          </cell>
          <cell r="FK35" t="str">
            <v/>
          </cell>
          <cell r="FL35" t="str">
            <v/>
          </cell>
          <cell r="FM35" t="str">
            <v/>
          </cell>
          <cell r="FN35" t="str">
            <v/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/>
          </cell>
          <cell r="FV35" t="str">
            <v/>
          </cell>
          <cell r="FW35" t="str">
            <v/>
          </cell>
          <cell r="FX35" t="str">
            <v/>
          </cell>
          <cell r="FY35" t="str">
            <v/>
          </cell>
          <cell r="FZ35" t="str">
            <v/>
          </cell>
          <cell r="GA35" t="str">
            <v/>
          </cell>
          <cell r="GB35" t="str">
            <v/>
          </cell>
          <cell r="GC35" t="str">
            <v/>
          </cell>
          <cell r="GD35" t="str">
            <v/>
          </cell>
          <cell r="GE35" t="str">
            <v/>
          </cell>
          <cell r="GF35" t="str">
            <v/>
          </cell>
          <cell r="GG35" t="str">
            <v/>
          </cell>
          <cell r="GH35" t="str">
            <v/>
          </cell>
          <cell r="GI35" t="str">
            <v/>
          </cell>
          <cell r="GJ35" t="str">
            <v/>
          </cell>
          <cell r="GK35" t="str">
            <v/>
          </cell>
          <cell r="GL35" t="str">
            <v/>
          </cell>
          <cell r="GM35" t="str">
            <v/>
          </cell>
          <cell r="GN35" t="str">
            <v/>
          </cell>
          <cell r="GO35" t="str">
            <v/>
          </cell>
          <cell r="GP35" t="str">
            <v/>
          </cell>
          <cell r="GQ35" t="str">
            <v/>
          </cell>
          <cell r="GR35" t="str">
            <v/>
          </cell>
          <cell r="GS35" t="str">
            <v/>
          </cell>
          <cell r="GT35" t="str">
            <v/>
          </cell>
          <cell r="GU35" t="str">
            <v/>
          </cell>
          <cell r="GV35" t="str">
            <v/>
          </cell>
          <cell r="GW35" t="str">
            <v/>
          </cell>
          <cell r="GX35" t="str">
            <v/>
          </cell>
          <cell r="GY35" t="str">
            <v/>
          </cell>
          <cell r="GZ35" t="str">
            <v/>
          </cell>
          <cell r="HA35" t="str">
            <v/>
          </cell>
          <cell r="HB35" t="str">
            <v/>
          </cell>
          <cell r="HC35" t="str">
            <v/>
          </cell>
          <cell r="HD35" t="str">
            <v/>
          </cell>
          <cell r="HE35" t="str">
            <v/>
          </cell>
          <cell r="HF35" t="str">
            <v/>
          </cell>
          <cell r="HG35" t="str">
            <v/>
          </cell>
          <cell r="HH35" t="str">
            <v/>
          </cell>
          <cell r="HI35" t="str">
            <v/>
          </cell>
          <cell r="HJ35" t="str">
            <v/>
          </cell>
          <cell r="HK35" t="str">
            <v/>
          </cell>
          <cell r="HL35" t="str">
            <v/>
          </cell>
          <cell r="HM35" t="str">
            <v/>
          </cell>
          <cell r="HN35" t="str">
            <v/>
          </cell>
          <cell r="HO35" t="str">
            <v/>
          </cell>
          <cell r="HP35" t="str">
            <v/>
          </cell>
          <cell r="HQ35" t="str">
            <v/>
          </cell>
          <cell r="HR35" t="str">
            <v/>
          </cell>
          <cell r="HS35" t="str">
            <v/>
          </cell>
          <cell r="HT35" t="str">
            <v/>
          </cell>
          <cell r="HU35" t="str">
            <v/>
          </cell>
          <cell r="HV35" t="str">
            <v/>
          </cell>
          <cell r="HW35" t="str">
            <v/>
          </cell>
          <cell r="HX35" t="str">
            <v/>
          </cell>
          <cell r="HY35" t="str">
            <v/>
          </cell>
          <cell r="HZ35" t="str">
            <v/>
          </cell>
          <cell r="IA35" t="str">
            <v/>
          </cell>
          <cell r="IB35" t="str">
            <v/>
          </cell>
          <cell r="IC35" t="str">
            <v/>
          </cell>
          <cell r="ID35" t="str">
            <v/>
          </cell>
          <cell r="IE35" t="str">
            <v/>
          </cell>
          <cell r="IF35" t="str">
            <v/>
          </cell>
          <cell r="IG35" t="str">
            <v/>
          </cell>
          <cell r="IH35" t="str">
            <v/>
          </cell>
          <cell r="II35" t="str">
            <v/>
          </cell>
          <cell r="IJ35" t="str">
            <v/>
          </cell>
          <cell r="IK35" t="str">
            <v/>
          </cell>
          <cell r="IL35" t="str">
            <v/>
          </cell>
          <cell r="IM35" t="str">
            <v/>
          </cell>
          <cell r="IN35" t="str">
            <v/>
          </cell>
          <cell r="IO35" t="str">
            <v/>
          </cell>
          <cell r="IP35" t="str">
            <v/>
          </cell>
          <cell r="IQ35" t="str">
            <v/>
          </cell>
          <cell r="IR35" t="str">
            <v/>
          </cell>
          <cell r="IS35" t="str">
            <v/>
          </cell>
          <cell r="IT35" t="str">
            <v/>
          </cell>
          <cell r="IU35" t="str">
            <v/>
          </cell>
          <cell r="IV35" t="str">
            <v/>
          </cell>
          <cell r="IW35" t="str">
            <v/>
          </cell>
          <cell r="IX35" t="str">
            <v/>
          </cell>
          <cell r="IY35" t="str">
            <v/>
          </cell>
          <cell r="IZ35" t="str">
            <v/>
          </cell>
          <cell r="JA35" t="str">
            <v/>
          </cell>
          <cell r="JB35" t="str">
            <v/>
          </cell>
          <cell r="JC35" t="str">
            <v/>
          </cell>
          <cell r="JD35" t="str">
            <v/>
          </cell>
          <cell r="JE35" t="str">
            <v/>
          </cell>
          <cell r="JF35" t="str">
            <v/>
          </cell>
          <cell r="JG35" t="str">
            <v/>
          </cell>
          <cell r="JH35" t="str">
            <v/>
          </cell>
          <cell r="JI35" t="str">
            <v/>
          </cell>
          <cell r="JJ35" t="str">
            <v/>
          </cell>
          <cell r="JK35" t="str">
            <v/>
          </cell>
          <cell r="JL35" t="str">
            <v/>
          </cell>
          <cell r="JM35" t="str">
            <v/>
          </cell>
          <cell r="JN35" t="str">
            <v/>
          </cell>
          <cell r="JO35" t="str">
            <v/>
          </cell>
          <cell r="JP35" t="str">
            <v/>
          </cell>
          <cell r="JQ35" t="str">
            <v/>
          </cell>
          <cell r="JR35" t="str">
            <v/>
          </cell>
          <cell r="JS35" t="str">
            <v/>
          </cell>
          <cell r="JT35" t="str">
            <v/>
          </cell>
          <cell r="JU35" t="str">
            <v/>
          </cell>
          <cell r="JV35" t="str">
            <v/>
          </cell>
          <cell r="JW35" t="str">
            <v/>
          </cell>
          <cell r="JX35" t="str">
            <v/>
          </cell>
          <cell r="JY35" t="str">
            <v/>
          </cell>
          <cell r="JZ35" t="str">
            <v/>
          </cell>
          <cell r="KA35" t="str">
            <v/>
          </cell>
          <cell r="KB35" t="str">
            <v/>
          </cell>
          <cell r="KC35" t="str">
            <v/>
          </cell>
          <cell r="KD35" t="str">
            <v/>
          </cell>
          <cell r="KE35" t="str">
            <v/>
          </cell>
          <cell r="KF35" t="str">
            <v/>
          </cell>
          <cell r="KG35" t="str">
            <v/>
          </cell>
          <cell r="KH35" t="str">
            <v/>
          </cell>
          <cell r="KI35" t="str">
            <v/>
          </cell>
          <cell r="KJ35" t="str">
            <v/>
          </cell>
          <cell r="KK35" t="str">
            <v/>
          </cell>
          <cell r="KL35" t="str">
            <v/>
          </cell>
          <cell r="KM35" t="str">
            <v/>
          </cell>
          <cell r="KN35" t="str">
            <v/>
          </cell>
          <cell r="KO35" t="str">
            <v/>
          </cell>
          <cell r="KP35" t="str">
            <v/>
          </cell>
          <cell r="KQ35" t="str">
            <v/>
          </cell>
          <cell r="KR35" t="str">
            <v/>
          </cell>
          <cell r="KS35" t="str">
            <v/>
          </cell>
          <cell r="KT35" t="str">
            <v/>
          </cell>
          <cell r="KU35" t="str">
            <v/>
          </cell>
          <cell r="KV35" t="str">
            <v/>
          </cell>
          <cell r="KW35" t="str">
            <v/>
          </cell>
          <cell r="KX35" t="str">
            <v/>
          </cell>
          <cell r="KY35" t="str">
            <v/>
          </cell>
          <cell r="KZ35" t="str">
            <v/>
          </cell>
          <cell r="LA35" t="str">
            <v/>
          </cell>
          <cell r="LB35" t="str">
            <v/>
          </cell>
          <cell r="LC35" t="str">
            <v/>
          </cell>
          <cell r="LD35" t="str">
            <v/>
          </cell>
          <cell r="LE35" t="str">
            <v/>
          </cell>
          <cell r="LF35" t="str">
            <v/>
          </cell>
          <cell r="LG35" t="str">
            <v/>
          </cell>
          <cell r="LH35" t="str">
            <v/>
          </cell>
          <cell r="LI35" t="str">
            <v/>
          </cell>
          <cell r="LJ35" t="str">
            <v/>
          </cell>
          <cell r="LK35" t="str">
            <v/>
          </cell>
          <cell r="LL35" t="str">
            <v/>
          </cell>
          <cell r="LM35" t="str">
            <v/>
          </cell>
          <cell r="LN35" t="str">
            <v/>
          </cell>
          <cell r="LO35" t="str">
            <v/>
          </cell>
          <cell r="LP35" t="str">
            <v/>
          </cell>
          <cell r="LQ35" t="str">
            <v/>
          </cell>
          <cell r="LR35" t="str">
            <v/>
          </cell>
          <cell r="LS35" t="str">
            <v/>
          </cell>
          <cell r="LT35" t="str">
            <v/>
          </cell>
          <cell r="LU35" t="str">
            <v/>
          </cell>
          <cell r="LV35" t="str">
            <v/>
          </cell>
          <cell r="LW35" t="str">
            <v/>
          </cell>
          <cell r="LX35" t="str">
            <v/>
          </cell>
          <cell r="LY35" t="str">
            <v/>
          </cell>
          <cell r="LZ35" t="str">
            <v/>
          </cell>
          <cell r="MA35" t="str">
            <v/>
          </cell>
          <cell r="MB35" t="str">
            <v/>
          </cell>
          <cell r="MC35" t="str">
            <v/>
          </cell>
          <cell r="MD35" t="str">
            <v/>
          </cell>
          <cell r="ME35" t="str">
            <v/>
          </cell>
          <cell r="MF35" t="str">
            <v/>
          </cell>
          <cell r="MG35" t="str">
            <v/>
          </cell>
          <cell r="MH35" t="str">
            <v/>
          </cell>
          <cell r="MI35" t="str">
            <v/>
          </cell>
          <cell r="MJ35" t="str">
            <v/>
          </cell>
          <cell r="MK35" t="str">
            <v/>
          </cell>
          <cell r="ML35" t="str">
            <v/>
          </cell>
          <cell r="MM35" t="str">
            <v/>
          </cell>
          <cell r="MN35" t="str">
            <v/>
          </cell>
          <cell r="MO35" t="str">
            <v/>
          </cell>
          <cell r="MP35" t="str">
            <v/>
          </cell>
          <cell r="MQ35" t="str">
            <v/>
          </cell>
          <cell r="MR35" t="str">
            <v/>
          </cell>
          <cell r="MS35" t="str">
            <v/>
          </cell>
          <cell r="MT35" t="str">
            <v/>
          </cell>
          <cell r="MU35" t="str">
            <v/>
          </cell>
          <cell r="MV35" t="str">
            <v/>
          </cell>
          <cell r="MW35" t="str">
            <v/>
          </cell>
          <cell r="MX35" t="str">
            <v/>
          </cell>
          <cell r="MY35" t="str">
            <v/>
          </cell>
          <cell r="MZ35" t="str">
            <v/>
          </cell>
          <cell r="NA35" t="str">
            <v/>
          </cell>
          <cell r="NB35" t="str">
            <v/>
          </cell>
          <cell r="NC35" t="str">
            <v/>
          </cell>
          <cell r="ND35" t="str">
            <v/>
          </cell>
          <cell r="NE35" t="str">
            <v/>
          </cell>
          <cell r="NF35" t="str">
            <v/>
          </cell>
          <cell r="NG35" t="str">
            <v/>
          </cell>
          <cell r="NH35" t="str">
            <v/>
          </cell>
          <cell r="NI35" t="str">
            <v/>
          </cell>
          <cell r="NJ35" t="str">
            <v/>
          </cell>
          <cell r="NK35" t="str">
            <v/>
          </cell>
          <cell r="NL35" t="str">
            <v/>
          </cell>
          <cell r="NM35" t="str">
            <v/>
          </cell>
          <cell r="NN35" t="str">
            <v/>
          </cell>
          <cell r="NO35" t="str">
            <v/>
          </cell>
          <cell r="NP35" t="str">
            <v/>
          </cell>
          <cell r="NQ35" t="str">
            <v/>
          </cell>
          <cell r="NR35" t="str">
            <v/>
          </cell>
          <cell r="NS35" t="str">
            <v/>
          </cell>
          <cell r="NT35" t="str">
            <v/>
          </cell>
          <cell r="NU35" t="str">
            <v/>
          </cell>
        </row>
        <row r="36">
          <cell r="A36">
            <v>33</v>
          </cell>
          <cell r="B36" t="str">
            <v>YUNI RAHMAYATI</v>
          </cell>
          <cell r="C36" t="str">
            <v>P</v>
          </cell>
          <cell r="E36">
            <v>6787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  <cell r="DW36" t="str">
            <v/>
          </cell>
          <cell r="DX36" t="str">
            <v/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 t="str">
            <v/>
          </cell>
          <cell r="EE36" t="str">
            <v/>
          </cell>
          <cell r="EF36" t="str">
            <v/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M36" t="str">
            <v/>
          </cell>
          <cell r="EN36" t="str">
            <v/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 t="str">
            <v/>
          </cell>
          <cell r="EU36" t="str">
            <v/>
          </cell>
          <cell r="EV36" t="str">
            <v/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 t="str">
            <v/>
          </cell>
          <cell r="FC36" t="str">
            <v/>
          </cell>
          <cell r="FD36" t="str">
            <v/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 t="str">
            <v/>
          </cell>
          <cell r="FK36" t="str">
            <v/>
          </cell>
          <cell r="FL36" t="str">
            <v/>
          </cell>
          <cell r="FM36" t="str">
            <v/>
          </cell>
          <cell r="FN36" t="str">
            <v/>
          </cell>
          <cell r="FO36" t="str">
            <v/>
          </cell>
          <cell r="FP36" t="str">
            <v/>
          </cell>
          <cell r="FQ36" t="str">
            <v/>
          </cell>
          <cell r="FR36" t="str">
            <v/>
          </cell>
          <cell r="FS36" t="str">
            <v/>
          </cell>
          <cell r="FT36" t="str">
            <v/>
          </cell>
          <cell r="FU36" t="str">
            <v/>
          </cell>
          <cell r="FV36" t="str">
            <v/>
          </cell>
          <cell r="FW36" t="str">
            <v/>
          </cell>
          <cell r="FX36" t="str">
            <v/>
          </cell>
          <cell r="FY36" t="str">
            <v/>
          </cell>
          <cell r="FZ36" t="str">
            <v/>
          </cell>
          <cell r="GA36" t="str">
            <v/>
          </cell>
          <cell r="GB36" t="str">
            <v/>
          </cell>
          <cell r="GC36" t="str">
            <v/>
          </cell>
          <cell r="GD36" t="str">
            <v/>
          </cell>
          <cell r="GE36" t="str">
            <v/>
          </cell>
          <cell r="GF36" t="str">
            <v/>
          </cell>
          <cell r="GG36" t="str">
            <v/>
          </cell>
          <cell r="GH36" t="str">
            <v/>
          </cell>
          <cell r="GI36" t="str">
            <v/>
          </cell>
          <cell r="GJ36" t="str">
            <v/>
          </cell>
          <cell r="GK36" t="str">
            <v/>
          </cell>
          <cell r="GL36" t="str">
            <v/>
          </cell>
          <cell r="GM36" t="str">
            <v/>
          </cell>
          <cell r="GN36" t="str">
            <v/>
          </cell>
          <cell r="GO36" t="str">
            <v/>
          </cell>
          <cell r="GP36" t="str">
            <v/>
          </cell>
          <cell r="GQ36" t="str">
            <v/>
          </cell>
          <cell r="GR36" t="str">
            <v/>
          </cell>
          <cell r="GS36" t="str">
            <v/>
          </cell>
          <cell r="GT36" t="str">
            <v/>
          </cell>
          <cell r="GU36" t="str">
            <v/>
          </cell>
          <cell r="GV36" t="str">
            <v/>
          </cell>
          <cell r="GW36" t="str">
            <v/>
          </cell>
          <cell r="GX36" t="str">
            <v/>
          </cell>
          <cell r="GY36" t="str">
            <v/>
          </cell>
          <cell r="GZ36" t="str">
            <v/>
          </cell>
          <cell r="HA36" t="str">
            <v/>
          </cell>
          <cell r="HB36" t="str">
            <v/>
          </cell>
          <cell r="HC36" t="str">
            <v/>
          </cell>
          <cell r="HD36" t="str">
            <v/>
          </cell>
          <cell r="HE36" t="str">
            <v/>
          </cell>
          <cell r="HF36" t="str">
            <v/>
          </cell>
          <cell r="HG36" t="str">
            <v/>
          </cell>
          <cell r="HH36" t="str">
            <v/>
          </cell>
          <cell r="HI36" t="str">
            <v/>
          </cell>
          <cell r="HJ36" t="str">
            <v/>
          </cell>
          <cell r="HK36" t="str">
            <v/>
          </cell>
          <cell r="HL36" t="str">
            <v/>
          </cell>
          <cell r="HM36" t="str">
            <v/>
          </cell>
          <cell r="HN36" t="str">
            <v/>
          </cell>
          <cell r="HO36" t="str">
            <v/>
          </cell>
          <cell r="HP36" t="str">
            <v/>
          </cell>
          <cell r="HQ36" t="str">
            <v/>
          </cell>
          <cell r="HR36" t="str">
            <v/>
          </cell>
          <cell r="HS36" t="str">
            <v/>
          </cell>
          <cell r="HT36" t="str">
            <v/>
          </cell>
          <cell r="HU36" t="str">
            <v/>
          </cell>
          <cell r="HV36" t="str">
            <v/>
          </cell>
          <cell r="HW36" t="str">
            <v/>
          </cell>
          <cell r="HX36" t="str">
            <v/>
          </cell>
          <cell r="HY36" t="str">
            <v/>
          </cell>
          <cell r="HZ36" t="str">
            <v/>
          </cell>
          <cell r="IA36" t="str">
            <v/>
          </cell>
          <cell r="IB36" t="str">
            <v/>
          </cell>
          <cell r="IC36" t="str">
            <v/>
          </cell>
          <cell r="ID36" t="str">
            <v/>
          </cell>
          <cell r="IE36" t="str">
            <v/>
          </cell>
          <cell r="IF36" t="str">
            <v/>
          </cell>
          <cell r="IG36" t="str">
            <v/>
          </cell>
          <cell r="IH36" t="str">
            <v/>
          </cell>
          <cell r="II36" t="str">
            <v/>
          </cell>
          <cell r="IJ36" t="str">
            <v/>
          </cell>
          <cell r="IK36" t="str">
            <v/>
          </cell>
          <cell r="IL36" t="str">
            <v/>
          </cell>
          <cell r="IM36" t="str">
            <v/>
          </cell>
          <cell r="IN36" t="str">
            <v/>
          </cell>
          <cell r="IO36" t="str">
            <v/>
          </cell>
          <cell r="IP36" t="str">
            <v/>
          </cell>
          <cell r="IQ36" t="str">
            <v/>
          </cell>
          <cell r="IR36" t="str">
            <v/>
          </cell>
          <cell r="IS36" t="str">
            <v/>
          </cell>
          <cell r="IT36" t="str">
            <v/>
          </cell>
          <cell r="IU36" t="str">
            <v/>
          </cell>
          <cell r="IV36" t="str">
            <v/>
          </cell>
          <cell r="IW36" t="str">
            <v/>
          </cell>
          <cell r="IX36" t="str">
            <v/>
          </cell>
          <cell r="IY36" t="str">
            <v/>
          </cell>
          <cell r="IZ36" t="str">
            <v/>
          </cell>
          <cell r="JA36" t="str">
            <v/>
          </cell>
          <cell r="JB36" t="str">
            <v/>
          </cell>
          <cell r="JC36" t="str">
            <v/>
          </cell>
          <cell r="JD36" t="str">
            <v/>
          </cell>
          <cell r="JE36" t="str">
            <v/>
          </cell>
          <cell r="JF36" t="str">
            <v/>
          </cell>
          <cell r="JG36" t="str">
            <v/>
          </cell>
          <cell r="JH36" t="str">
            <v/>
          </cell>
          <cell r="JI36" t="str">
            <v/>
          </cell>
          <cell r="JJ36" t="str">
            <v/>
          </cell>
          <cell r="JK36" t="str">
            <v/>
          </cell>
          <cell r="JL36" t="str">
            <v/>
          </cell>
          <cell r="JM36" t="str">
            <v/>
          </cell>
          <cell r="JN36" t="str">
            <v/>
          </cell>
          <cell r="JO36" t="str">
            <v/>
          </cell>
          <cell r="JP36" t="str">
            <v/>
          </cell>
          <cell r="JQ36" t="str">
            <v/>
          </cell>
          <cell r="JR36" t="str">
            <v/>
          </cell>
          <cell r="JS36" t="str">
            <v/>
          </cell>
          <cell r="JT36" t="str">
            <v/>
          </cell>
          <cell r="JU36" t="str">
            <v/>
          </cell>
          <cell r="JV36" t="str">
            <v/>
          </cell>
          <cell r="JW36" t="str">
            <v/>
          </cell>
          <cell r="JX36" t="str">
            <v/>
          </cell>
          <cell r="JY36" t="str">
            <v/>
          </cell>
          <cell r="JZ36" t="str">
            <v/>
          </cell>
          <cell r="KA36" t="str">
            <v/>
          </cell>
          <cell r="KB36" t="str">
            <v/>
          </cell>
          <cell r="KC36" t="str">
            <v/>
          </cell>
          <cell r="KD36" t="str">
            <v/>
          </cell>
          <cell r="KE36" t="str">
            <v/>
          </cell>
          <cell r="KF36" t="str">
            <v/>
          </cell>
          <cell r="KG36" t="str">
            <v/>
          </cell>
          <cell r="KH36" t="str">
            <v/>
          </cell>
          <cell r="KI36" t="str">
            <v/>
          </cell>
          <cell r="KJ36" t="str">
            <v/>
          </cell>
          <cell r="KK36" t="str">
            <v/>
          </cell>
          <cell r="KL36" t="str">
            <v/>
          </cell>
          <cell r="KM36" t="str">
            <v/>
          </cell>
          <cell r="KN36" t="str">
            <v/>
          </cell>
          <cell r="KO36" t="str">
            <v/>
          </cell>
          <cell r="KP36" t="str">
            <v/>
          </cell>
          <cell r="KQ36" t="str">
            <v/>
          </cell>
          <cell r="KR36" t="str">
            <v/>
          </cell>
          <cell r="KS36" t="str">
            <v/>
          </cell>
          <cell r="KT36" t="str">
            <v/>
          </cell>
          <cell r="KU36" t="str">
            <v/>
          </cell>
          <cell r="KV36" t="str">
            <v/>
          </cell>
          <cell r="KW36" t="str">
            <v/>
          </cell>
          <cell r="KX36" t="str">
            <v/>
          </cell>
          <cell r="KY36" t="str">
            <v/>
          </cell>
          <cell r="KZ36" t="str">
            <v/>
          </cell>
          <cell r="LA36" t="str">
            <v/>
          </cell>
          <cell r="LB36" t="str">
            <v/>
          </cell>
          <cell r="LC36" t="str">
            <v/>
          </cell>
          <cell r="LD36" t="str">
            <v/>
          </cell>
          <cell r="LE36" t="str">
            <v/>
          </cell>
          <cell r="LF36" t="str">
            <v/>
          </cell>
          <cell r="LG36" t="str">
            <v/>
          </cell>
          <cell r="LH36" t="str">
            <v/>
          </cell>
          <cell r="LI36" t="str">
            <v/>
          </cell>
          <cell r="LJ36" t="str">
            <v/>
          </cell>
          <cell r="LK36" t="str">
            <v/>
          </cell>
          <cell r="LL36" t="str">
            <v/>
          </cell>
          <cell r="LM36" t="str">
            <v/>
          </cell>
          <cell r="LN36" t="str">
            <v/>
          </cell>
          <cell r="LO36" t="str">
            <v/>
          </cell>
          <cell r="LP36" t="str">
            <v/>
          </cell>
          <cell r="LQ36" t="str">
            <v/>
          </cell>
          <cell r="LR36" t="str">
            <v/>
          </cell>
          <cell r="LS36" t="str">
            <v/>
          </cell>
          <cell r="LT36" t="str">
            <v/>
          </cell>
          <cell r="LU36" t="str">
            <v/>
          </cell>
          <cell r="LV36" t="str">
            <v/>
          </cell>
          <cell r="LW36" t="str">
            <v/>
          </cell>
          <cell r="LX36" t="str">
            <v/>
          </cell>
          <cell r="LY36" t="str">
            <v/>
          </cell>
          <cell r="LZ36" t="str">
            <v/>
          </cell>
          <cell r="MA36" t="str">
            <v/>
          </cell>
          <cell r="MB36" t="str">
            <v/>
          </cell>
          <cell r="MC36" t="str">
            <v/>
          </cell>
          <cell r="MD36" t="str">
            <v/>
          </cell>
          <cell r="ME36" t="str">
            <v/>
          </cell>
          <cell r="MF36" t="str">
            <v/>
          </cell>
          <cell r="MG36" t="str">
            <v/>
          </cell>
          <cell r="MH36" t="str">
            <v/>
          </cell>
          <cell r="MI36" t="str">
            <v/>
          </cell>
          <cell r="MJ36" t="str">
            <v/>
          </cell>
          <cell r="MK36" t="str">
            <v/>
          </cell>
          <cell r="ML36" t="str">
            <v/>
          </cell>
          <cell r="MM36" t="str">
            <v/>
          </cell>
          <cell r="MN36" t="str">
            <v/>
          </cell>
          <cell r="MO36" t="str">
            <v/>
          </cell>
          <cell r="MP36" t="str">
            <v/>
          </cell>
          <cell r="MQ36" t="str">
            <v/>
          </cell>
          <cell r="MR36" t="str">
            <v/>
          </cell>
          <cell r="MS36" t="str">
            <v/>
          </cell>
          <cell r="MT36" t="str">
            <v/>
          </cell>
          <cell r="MU36" t="str">
            <v/>
          </cell>
          <cell r="MV36" t="str">
            <v/>
          </cell>
          <cell r="MW36" t="str">
            <v/>
          </cell>
          <cell r="MX36" t="str">
            <v/>
          </cell>
          <cell r="MY36" t="str">
            <v/>
          </cell>
          <cell r="MZ36" t="str">
            <v/>
          </cell>
          <cell r="NA36" t="str">
            <v/>
          </cell>
          <cell r="NB36" t="str">
            <v/>
          </cell>
          <cell r="NC36" t="str">
            <v/>
          </cell>
          <cell r="ND36" t="str">
            <v/>
          </cell>
          <cell r="NE36" t="str">
            <v/>
          </cell>
          <cell r="NF36" t="str">
            <v/>
          </cell>
          <cell r="NG36" t="str">
            <v/>
          </cell>
          <cell r="NH36" t="str">
            <v/>
          </cell>
          <cell r="NI36" t="str">
            <v/>
          </cell>
          <cell r="NJ36" t="str">
            <v/>
          </cell>
          <cell r="NK36" t="str">
            <v/>
          </cell>
          <cell r="NL36" t="str">
            <v/>
          </cell>
          <cell r="NM36" t="str">
            <v/>
          </cell>
          <cell r="NN36" t="str">
            <v/>
          </cell>
          <cell r="NO36" t="str">
            <v/>
          </cell>
          <cell r="NP36" t="str">
            <v/>
          </cell>
          <cell r="NQ36" t="str">
            <v/>
          </cell>
          <cell r="NR36" t="str">
            <v/>
          </cell>
          <cell r="NS36" t="str">
            <v/>
          </cell>
          <cell r="NT36" t="str">
            <v/>
          </cell>
          <cell r="NU36" t="str">
            <v/>
          </cell>
        </row>
        <row r="37">
          <cell r="A37">
            <v>34</v>
          </cell>
          <cell r="B37" t="str">
            <v>YUNITA AFSARI</v>
          </cell>
          <cell r="C37" t="str">
            <v>P</v>
          </cell>
          <cell r="E37">
            <v>6788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 t="str">
            <v/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  <cell r="DW37" t="str">
            <v/>
          </cell>
          <cell r="DX37" t="str">
            <v/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 t="str">
            <v/>
          </cell>
          <cell r="EE37" t="str">
            <v/>
          </cell>
          <cell r="EF37" t="str">
            <v/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/>
          </cell>
          <cell r="EM37" t="str">
            <v/>
          </cell>
          <cell r="EN37" t="str">
            <v/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 t="str">
            <v/>
          </cell>
          <cell r="EU37" t="str">
            <v/>
          </cell>
          <cell r="EV37" t="str">
            <v/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 t="str">
            <v/>
          </cell>
          <cell r="FC37" t="str">
            <v/>
          </cell>
          <cell r="FD37" t="str">
            <v/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 t="str">
            <v/>
          </cell>
          <cell r="FK37" t="str">
            <v/>
          </cell>
          <cell r="FL37" t="str">
            <v/>
          </cell>
          <cell r="FM37" t="str">
            <v/>
          </cell>
          <cell r="FN37" t="str">
            <v/>
          </cell>
          <cell r="FO37" t="str">
            <v/>
          </cell>
          <cell r="FP37" t="str">
            <v/>
          </cell>
          <cell r="FQ37" t="str">
            <v/>
          </cell>
          <cell r="FR37" t="str">
            <v/>
          </cell>
          <cell r="FS37" t="str">
            <v/>
          </cell>
          <cell r="FT37" t="str">
            <v/>
          </cell>
          <cell r="FU37" t="str">
            <v/>
          </cell>
          <cell r="FV37" t="str">
            <v/>
          </cell>
          <cell r="FW37" t="str">
            <v/>
          </cell>
          <cell r="FX37" t="str">
            <v/>
          </cell>
          <cell r="FY37" t="str">
            <v/>
          </cell>
          <cell r="FZ37" t="str">
            <v/>
          </cell>
          <cell r="GA37" t="str">
            <v/>
          </cell>
          <cell r="GB37" t="str">
            <v/>
          </cell>
          <cell r="GC37" t="str">
            <v/>
          </cell>
          <cell r="GD37" t="str">
            <v/>
          </cell>
          <cell r="GE37" t="str">
            <v/>
          </cell>
          <cell r="GF37" t="str">
            <v/>
          </cell>
          <cell r="GG37" t="str">
            <v/>
          </cell>
          <cell r="GH37" t="str">
            <v/>
          </cell>
          <cell r="GI37" t="str">
            <v/>
          </cell>
          <cell r="GJ37" t="str">
            <v/>
          </cell>
          <cell r="GK37" t="str">
            <v/>
          </cell>
          <cell r="GL37" t="str">
            <v/>
          </cell>
          <cell r="GM37" t="str">
            <v/>
          </cell>
          <cell r="GN37" t="str">
            <v/>
          </cell>
          <cell r="GO37" t="str">
            <v/>
          </cell>
          <cell r="GP37" t="str">
            <v/>
          </cell>
          <cell r="GQ37" t="str">
            <v/>
          </cell>
          <cell r="GR37" t="str">
            <v/>
          </cell>
          <cell r="GS37" t="str">
            <v/>
          </cell>
          <cell r="GT37" t="str">
            <v/>
          </cell>
          <cell r="GU37" t="str">
            <v/>
          </cell>
          <cell r="GV37" t="str">
            <v/>
          </cell>
          <cell r="GW37" t="str">
            <v/>
          </cell>
          <cell r="GX37" t="str">
            <v/>
          </cell>
          <cell r="GY37" t="str">
            <v/>
          </cell>
          <cell r="GZ37" t="str">
            <v/>
          </cell>
          <cell r="HA37" t="str">
            <v/>
          </cell>
          <cell r="HB37" t="str">
            <v/>
          </cell>
          <cell r="HC37" t="str">
            <v/>
          </cell>
          <cell r="HD37" t="str">
            <v/>
          </cell>
          <cell r="HE37" t="str">
            <v/>
          </cell>
          <cell r="HF37" t="str">
            <v/>
          </cell>
          <cell r="HG37" t="str">
            <v/>
          </cell>
          <cell r="HH37" t="str">
            <v/>
          </cell>
          <cell r="HI37" t="str">
            <v/>
          </cell>
          <cell r="HJ37" t="str">
            <v/>
          </cell>
          <cell r="HK37" t="str">
            <v/>
          </cell>
          <cell r="HL37" t="str">
            <v/>
          </cell>
          <cell r="HM37" t="str">
            <v/>
          </cell>
          <cell r="HN37" t="str">
            <v/>
          </cell>
          <cell r="HO37" t="str">
            <v/>
          </cell>
          <cell r="HP37" t="str">
            <v/>
          </cell>
          <cell r="HQ37" t="str">
            <v/>
          </cell>
          <cell r="HR37" t="str">
            <v/>
          </cell>
          <cell r="HS37" t="str">
            <v/>
          </cell>
          <cell r="HT37" t="str">
            <v/>
          </cell>
          <cell r="HU37" t="str">
            <v/>
          </cell>
          <cell r="HV37" t="str">
            <v/>
          </cell>
          <cell r="HW37" t="str">
            <v/>
          </cell>
          <cell r="HX37" t="str">
            <v/>
          </cell>
          <cell r="HY37" t="str">
            <v/>
          </cell>
          <cell r="HZ37" t="str">
            <v/>
          </cell>
          <cell r="IA37" t="str">
            <v/>
          </cell>
          <cell r="IB37" t="str">
            <v/>
          </cell>
          <cell r="IC37" t="str">
            <v/>
          </cell>
          <cell r="ID37" t="str">
            <v/>
          </cell>
          <cell r="IE37" t="str">
            <v/>
          </cell>
          <cell r="IF37" t="str">
            <v/>
          </cell>
          <cell r="IG37" t="str">
            <v/>
          </cell>
          <cell r="IH37" t="str">
            <v/>
          </cell>
          <cell r="II37" t="str">
            <v/>
          </cell>
          <cell r="IJ37" t="str">
            <v/>
          </cell>
          <cell r="IK37" t="str">
            <v/>
          </cell>
          <cell r="IL37" t="str">
            <v/>
          </cell>
          <cell r="IM37" t="str">
            <v/>
          </cell>
          <cell r="IN37" t="str">
            <v/>
          </cell>
          <cell r="IO37" t="str">
            <v/>
          </cell>
          <cell r="IP37" t="str">
            <v/>
          </cell>
          <cell r="IQ37" t="str">
            <v/>
          </cell>
          <cell r="IR37" t="str">
            <v/>
          </cell>
          <cell r="IS37" t="str">
            <v/>
          </cell>
          <cell r="IT37" t="str">
            <v/>
          </cell>
          <cell r="IU37" t="str">
            <v/>
          </cell>
          <cell r="IV37" t="str">
            <v/>
          </cell>
          <cell r="IW37" t="str">
            <v/>
          </cell>
          <cell r="IX37" t="str">
            <v/>
          </cell>
          <cell r="IY37" t="str">
            <v/>
          </cell>
          <cell r="IZ37" t="str">
            <v/>
          </cell>
          <cell r="JA37" t="str">
            <v/>
          </cell>
          <cell r="JB37" t="str">
            <v/>
          </cell>
          <cell r="JC37" t="str">
            <v/>
          </cell>
          <cell r="JD37" t="str">
            <v/>
          </cell>
          <cell r="JE37" t="str">
            <v/>
          </cell>
          <cell r="JF37" t="str">
            <v/>
          </cell>
          <cell r="JG37" t="str">
            <v/>
          </cell>
          <cell r="JH37" t="str">
            <v/>
          </cell>
          <cell r="JI37" t="str">
            <v/>
          </cell>
          <cell r="JJ37" t="str">
            <v/>
          </cell>
          <cell r="JK37" t="str">
            <v/>
          </cell>
          <cell r="JL37" t="str">
            <v/>
          </cell>
          <cell r="JM37" t="str">
            <v/>
          </cell>
          <cell r="JN37" t="str">
            <v/>
          </cell>
          <cell r="JO37" t="str">
            <v/>
          </cell>
          <cell r="JP37" t="str">
            <v/>
          </cell>
          <cell r="JQ37" t="str">
            <v/>
          </cell>
          <cell r="JR37" t="str">
            <v/>
          </cell>
          <cell r="JS37" t="str">
            <v/>
          </cell>
          <cell r="JT37" t="str">
            <v/>
          </cell>
          <cell r="JU37" t="str">
            <v/>
          </cell>
          <cell r="JV37" t="str">
            <v/>
          </cell>
          <cell r="JW37" t="str">
            <v/>
          </cell>
          <cell r="JX37" t="str">
            <v/>
          </cell>
          <cell r="JY37" t="str">
            <v/>
          </cell>
          <cell r="JZ37" t="str">
            <v/>
          </cell>
          <cell r="KA37" t="str">
            <v/>
          </cell>
          <cell r="KB37" t="str">
            <v/>
          </cell>
          <cell r="KC37" t="str">
            <v/>
          </cell>
          <cell r="KD37" t="str">
            <v/>
          </cell>
          <cell r="KE37" t="str">
            <v/>
          </cell>
          <cell r="KF37" t="str">
            <v/>
          </cell>
          <cell r="KG37" t="str">
            <v/>
          </cell>
          <cell r="KH37" t="str">
            <v/>
          </cell>
          <cell r="KI37" t="str">
            <v/>
          </cell>
          <cell r="KJ37" t="str">
            <v/>
          </cell>
          <cell r="KK37" t="str">
            <v/>
          </cell>
          <cell r="KL37" t="str">
            <v/>
          </cell>
          <cell r="KM37" t="str">
            <v/>
          </cell>
          <cell r="KN37" t="str">
            <v/>
          </cell>
          <cell r="KO37" t="str">
            <v/>
          </cell>
          <cell r="KP37" t="str">
            <v/>
          </cell>
          <cell r="KQ37" t="str">
            <v/>
          </cell>
          <cell r="KR37" t="str">
            <v/>
          </cell>
          <cell r="KS37" t="str">
            <v/>
          </cell>
          <cell r="KT37" t="str">
            <v/>
          </cell>
          <cell r="KU37" t="str">
            <v/>
          </cell>
          <cell r="KV37" t="str">
            <v/>
          </cell>
          <cell r="KW37" t="str">
            <v/>
          </cell>
          <cell r="KX37" t="str">
            <v/>
          </cell>
          <cell r="KY37" t="str">
            <v/>
          </cell>
          <cell r="KZ37" t="str">
            <v/>
          </cell>
          <cell r="LA37" t="str">
            <v/>
          </cell>
          <cell r="LB37" t="str">
            <v/>
          </cell>
          <cell r="LC37" t="str">
            <v/>
          </cell>
          <cell r="LD37" t="str">
            <v/>
          </cell>
          <cell r="LE37" t="str">
            <v/>
          </cell>
          <cell r="LF37" t="str">
            <v/>
          </cell>
          <cell r="LG37" t="str">
            <v/>
          </cell>
          <cell r="LH37" t="str">
            <v/>
          </cell>
          <cell r="LI37" t="str">
            <v/>
          </cell>
          <cell r="LJ37" t="str">
            <v/>
          </cell>
          <cell r="LK37" t="str">
            <v/>
          </cell>
          <cell r="LL37" t="str">
            <v/>
          </cell>
          <cell r="LM37" t="str">
            <v/>
          </cell>
          <cell r="LN37" t="str">
            <v/>
          </cell>
          <cell r="LO37" t="str">
            <v/>
          </cell>
          <cell r="LP37" t="str">
            <v/>
          </cell>
          <cell r="LQ37" t="str">
            <v/>
          </cell>
          <cell r="LR37" t="str">
            <v/>
          </cell>
          <cell r="LS37" t="str">
            <v/>
          </cell>
          <cell r="LT37" t="str">
            <v/>
          </cell>
          <cell r="LU37" t="str">
            <v/>
          </cell>
          <cell r="LV37" t="str">
            <v/>
          </cell>
          <cell r="LW37" t="str">
            <v/>
          </cell>
          <cell r="LX37" t="str">
            <v/>
          </cell>
          <cell r="LY37" t="str">
            <v/>
          </cell>
          <cell r="LZ37" t="str">
            <v/>
          </cell>
          <cell r="MA37" t="str">
            <v/>
          </cell>
          <cell r="MB37" t="str">
            <v/>
          </cell>
          <cell r="MC37" t="str">
            <v/>
          </cell>
          <cell r="MD37" t="str">
            <v/>
          </cell>
          <cell r="ME37" t="str">
            <v/>
          </cell>
          <cell r="MF37" t="str">
            <v/>
          </cell>
          <cell r="MG37" t="str">
            <v/>
          </cell>
          <cell r="MH37" t="str">
            <v/>
          </cell>
          <cell r="MI37" t="str">
            <v/>
          </cell>
          <cell r="MJ37" t="str">
            <v/>
          </cell>
          <cell r="MK37" t="str">
            <v/>
          </cell>
          <cell r="ML37" t="str">
            <v/>
          </cell>
          <cell r="MM37" t="str">
            <v/>
          </cell>
          <cell r="MN37" t="str">
            <v/>
          </cell>
          <cell r="MO37" t="str">
            <v/>
          </cell>
          <cell r="MP37" t="str">
            <v/>
          </cell>
          <cell r="MQ37" t="str">
            <v/>
          </cell>
          <cell r="MR37" t="str">
            <v/>
          </cell>
          <cell r="MS37" t="str">
            <v/>
          </cell>
          <cell r="MT37" t="str">
            <v/>
          </cell>
          <cell r="MU37" t="str">
            <v/>
          </cell>
          <cell r="MV37" t="str">
            <v/>
          </cell>
          <cell r="MW37" t="str">
            <v/>
          </cell>
          <cell r="MX37" t="str">
            <v/>
          </cell>
          <cell r="MY37" t="str">
            <v/>
          </cell>
          <cell r="MZ37" t="str">
            <v/>
          </cell>
          <cell r="NA37" t="str">
            <v/>
          </cell>
          <cell r="NB37" t="str">
            <v/>
          </cell>
          <cell r="NC37" t="str">
            <v/>
          </cell>
          <cell r="ND37" t="str">
            <v/>
          </cell>
          <cell r="NE37" t="str">
            <v/>
          </cell>
          <cell r="NF37" t="str">
            <v/>
          </cell>
          <cell r="NG37" t="str">
            <v/>
          </cell>
          <cell r="NH37" t="str">
            <v/>
          </cell>
          <cell r="NI37" t="str">
            <v/>
          </cell>
          <cell r="NJ37" t="str">
            <v/>
          </cell>
          <cell r="NK37" t="str">
            <v/>
          </cell>
          <cell r="NL37" t="str">
            <v/>
          </cell>
          <cell r="NM37" t="str">
            <v/>
          </cell>
          <cell r="NN37" t="str">
            <v/>
          </cell>
          <cell r="NO37" t="str">
            <v/>
          </cell>
          <cell r="NP37" t="str">
            <v/>
          </cell>
          <cell r="NQ37" t="str">
            <v/>
          </cell>
          <cell r="NR37" t="str">
            <v/>
          </cell>
          <cell r="NS37" t="str">
            <v/>
          </cell>
          <cell r="NT37" t="str">
            <v/>
          </cell>
          <cell r="NU37" t="str">
            <v/>
          </cell>
        </row>
        <row r="38">
          <cell r="A38">
            <v>35</v>
          </cell>
          <cell r="B38" t="str">
            <v>ZANULIYA</v>
          </cell>
          <cell r="C38" t="str">
            <v>P</v>
          </cell>
          <cell r="E38">
            <v>6789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 t="str">
            <v/>
          </cell>
          <cell r="CQ38" t="str">
            <v/>
          </cell>
          <cell r="CR38" t="str">
            <v/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 t="str">
            <v/>
          </cell>
          <cell r="CY38" t="str">
            <v/>
          </cell>
          <cell r="CZ38" t="str">
            <v/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 t="str">
            <v/>
          </cell>
          <cell r="DG38" t="str">
            <v/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 t="str">
            <v/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 t="str">
            <v/>
          </cell>
          <cell r="DW38" t="str">
            <v/>
          </cell>
          <cell r="DX38" t="str">
            <v/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 t="str">
            <v/>
          </cell>
          <cell r="EE38" t="str">
            <v/>
          </cell>
          <cell r="EF38" t="str">
            <v/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 t="str">
            <v/>
          </cell>
          <cell r="EM38" t="str">
            <v/>
          </cell>
          <cell r="EN38" t="str">
            <v/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 t="str">
            <v/>
          </cell>
          <cell r="EU38" t="str">
            <v/>
          </cell>
          <cell r="EV38" t="str">
            <v/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 t="str">
            <v/>
          </cell>
          <cell r="FC38" t="str">
            <v/>
          </cell>
          <cell r="FD38" t="str">
            <v/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 t="str">
            <v/>
          </cell>
          <cell r="FK38" t="str">
            <v/>
          </cell>
          <cell r="FL38" t="str">
            <v/>
          </cell>
          <cell r="FM38" t="str">
            <v/>
          </cell>
          <cell r="FN38" t="str">
            <v/>
          </cell>
          <cell r="FO38" t="str">
            <v/>
          </cell>
          <cell r="FP38" t="str">
            <v/>
          </cell>
          <cell r="FQ38" t="str">
            <v/>
          </cell>
          <cell r="FR38" t="str">
            <v/>
          </cell>
          <cell r="FS38" t="str">
            <v/>
          </cell>
          <cell r="FT38" t="str">
            <v/>
          </cell>
          <cell r="FU38" t="str">
            <v/>
          </cell>
          <cell r="FV38" t="str">
            <v/>
          </cell>
          <cell r="FW38" t="str">
            <v/>
          </cell>
          <cell r="FX38" t="str">
            <v/>
          </cell>
          <cell r="FY38" t="str">
            <v/>
          </cell>
          <cell r="FZ38" t="str">
            <v/>
          </cell>
          <cell r="GA38" t="str">
            <v/>
          </cell>
          <cell r="GB38" t="str">
            <v/>
          </cell>
          <cell r="GC38" t="str">
            <v/>
          </cell>
          <cell r="GD38" t="str">
            <v/>
          </cell>
          <cell r="GE38" t="str">
            <v/>
          </cell>
          <cell r="GF38" t="str">
            <v/>
          </cell>
          <cell r="GG38" t="str">
            <v/>
          </cell>
          <cell r="GH38" t="str">
            <v/>
          </cell>
          <cell r="GI38" t="str">
            <v/>
          </cell>
          <cell r="GJ38" t="str">
            <v/>
          </cell>
          <cell r="GK38" t="str">
            <v/>
          </cell>
          <cell r="GL38" t="str">
            <v/>
          </cell>
          <cell r="GM38" t="str">
            <v/>
          </cell>
          <cell r="GN38" t="str">
            <v/>
          </cell>
          <cell r="GO38" t="str">
            <v/>
          </cell>
          <cell r="GP38" t="str">
            <v/>
          </cell>
          <cell r="GQ38" t="str">
            <v/>
          </cell>
          <cell r="GR38" t="str">
            <v/>
          </cell>
          <cell r="GS38" t="str">
            <v/>
          </cell>
          <cell r="GT38" t="str">
            <v/>
          </cell>
          <cell r="GU38" t="str">
            <v/>
          </cell>
          <cell r="GV38" t="str">
            <v/>
          </cell>
          <cell r="GW38" t="str">
            <v/>
          </cell>
          <cell r="GX38" t="str">
            <v/>
          </cell>
          <cell r="GY38" t="str">
            <v/>
          </cell>
          <cell r="GZ38" t="str">
            <v/>
          </cell>
          <cell r="HA38" t="str">
            <v/>
          </cell>
          <cell r="HB38" t="str">
            <v/>
          </cell>
          <cell r="HC38" t="str">
            <v/>
          </cell>
          <cell r="HD38" t="str">
            <v/>
          </cell>
          <cell r="HE38" t="str">
            <v/>
          </cell>
          <cell r="HF38" t="str">
            <v/>
          </cell>
          <cell r="HG38" t="str">
            <v/>
          </cell>
          <cell r="HH38" t="str">
            <v/>
          </cell>
          <cell r="HI38" t="str">
            <v/>
          </cell>
          <cell r="HJ38" t="str">
            <v/>
          </cell>
          <cell r="HK38" t="str">
            <v/>
          </cell>
          <cell r="HL38" t="str">
            <v/>
          </cell>
          <cell r="HM38" t="str">
            <v/>
          </cell>
          <cell r="HN38" t="str">
            <v/>
          </cell>
          <cell r="HO38" t="str">
            <v/>
          </cell>
          <cell r="HP38" t="str">
            <v/>
          </cell>
          <cell r="HQ38" t="str">
            <v/>
          </cell>
          <cell r="HR38" t="str">
            <v/>
          </cell>
          <cell r="HS38" t="str">
            <v/>
          </cell>
          <cell r="HT38" t="str">
            <v/>
          </cell>
          <cell r="HU38" t="str">
            <v/>
          </cell>
          <cell r="HV38" t="str">
            <v/>
          </cell>
          <cell r="HW38" t="str">
            <v/>
          </cell>
          <cell r="HX38" t="str">
            <v/>
          </cell>
          <cell r="HY38" t="str">
            <v/>
          </cell>
          <cell r="HZ38" t="str">
            <v/>
          </cell>
          <cell r="IA38" t="str">
            <v/>
          </cell>
          <cell r="IB38" t="str">
            <v/>
          </cell>
          <cell r="IC38" t="str">
            <v/>
          </cell>
          <cell r="ID38" t="str">
            <v/>
          </cell>
          <cell r="IE38" t="str">
            <v/>
          </cell>
          <cell r="IF38" t="str">
            <v/>
          </cell>
          <cell r="IG38" t="str">
            <v/>
          </cell>
          <cell r="IH38" t="str">
            <v/>
          </cell>
          <cell r="II38" t="str">
            <v/>
          </cell>
          <cell r="IJ38" t="str">
            <v/>
          </cell>
          <cell r="IK38" t="str">
            <v/>
          </cell>
          <cell r="IL38" t="str">
            <v/>
          </cell>
          <cell r="IM38" t="str">
            <v/>
          </cell>
          <cell r="IN38" t="str">
            <v/>
          </cell>
          <cell r="IO38" t="str">
            <v/>
          </cell>
          <cell r="IP38" t="str">
            <v/>
          </cell>
          <cell r="IQ38" t="str">
            <v/>
          </cell>
          <cell r="IR38" t="str">
            <v/>
          </cell>
          <cell r="IS38" t="str">
            <v/>
          </cell>
          <cell r="IT38" t="str">
            <v/>
          </cell>
          <cell r="IU38" t="str">
            <v/>
          </cell>
          <cell r="IV38" t="str">
            <v/>
          </cell>
          <cell r="IW38" t="str">
            <v/>
          </cell>
          <cell r="IX38" t="str">
            <v/>
          </cell>
          <cell r="IY38" t="str">
            <v/>
          </cell>
          <cell r="IZ38" t="str">
            <v/>
          </cell>
          <cell r="JA38" t="str">
            <v/>
          </cell>
          <cell r="JB38" t="str">
            <v/>
          </cell>
          <cell r="JC38" t="str">
            <v/>
          </cell>
          <cell r="JD38" t="str">
            <v/>
          </cell>
          <cell r="JE38" t="str">
            <v/>
          </cell>
          <cell r="JF38" t="str">
            <v/>
          </cell>
          <cell r="JG38" t="str">
            <v/>
          </cell>
          <cell r="JH38" t="str">
            <v/>
          </cell>
          <cell r="JI38" t="str">
            <v/>
          </cell>
          <cell r="JJ38" t="str">
            <v/>
          </cell>
          <cell r="JK38" t="str">
            <v/>
          </cell>
          <cell r="JL38" t="str">
            <v/>
          </cell>
          <cell r="JM38" t="str">
            <v/>
          </cell>
          <cell r="JN38" t="str">
            <v/>
          </cell>
          <cell r="JO38" t="str">
            <v/>
          </cell>
          <cell r="JP38" t="str">
            <v/>
          </cell>
          <cell r="JQ38" t="str">
            <v/>
          </cell>
          <cell r="JR38" t="str">
            <v/>
          </cell>
          <cell r="JS38" t="str">
            <v/>
          </cell>
          <cell r="JT38" t="str">
            <v/>
          </cell>
          <cell r="JU38" t="str">
            <v/>
          </cell>
          <cell r="JV38" t="str">
            <v/>
          </cell>
          <cell r="JW38" t="str">
            <v/>
          </cell>
          <cell r="JX38" t="str">
            <v/>
          </cell>
          <cell r="JY38" t="str">
            <v/>
          </cell>
          <cell r="JZ38" t="str">
            <v/>
          </cell>
          <cell r="KA38" t="str">
            <v/>
          </cell>
          <cell r="KB38" t="str">
            <v/>
          </cell>
          <cell r="KC38" t="str">
            <v/>
          </cell>
          <cell r="KD38" t="str">
            <v/>
          </cell>
          <cell r="KE38" t="str">
            <v/>
          </cell>
          <cell r="KF38" t="str">
            <v/>
          </cell>
          <cell r="KG38" t="str">
            <v/>
          </cell>
          <cell r="KH38" t="str">
            <v/>
          </cell>
          <cell r="KI38" t="str">
            <v/>
          </cell>
          <cell r="KJ38" t="str">
            <v/>
          </cell>
          <cell r="KK38" t="str">
            <v/>
          </cell>
          <cell r="KL38" t="str">
            <v/>
          </cell>
          <cell r="KM38" t="str">
            <v/>
          </cell>
          <cell r="KN38" t="str">
            <v/>
          </cell>
          <cell r="KO38" t="str">
            <v/>
          </cell>
          <cell r="KP38" t="str">
            <v/>
          </cell>
          <cell r="KQ38" t="str">
            <v/>
          </cell>
          <cell r="KR38" t="str">
            <v/>
          </cell>
          <cell r="KS38" t="str">
            <v/>
          </cell>
          <cell r="KT38" t="str">
            <v/>
          </cell>
          <cell r="KU38" t="str">
            <v/>
          </cell>
          <cell r="KV38" t="str">
            <v/>
          </cell>
          <cell r="KW38" t="str">
            <v/>
          </cell>
          <cell r="KX38" t="str">
            <v/>
          </cell>
          <cell r="KY38" t="str">
            <v/>
          </cell>
          <cell r="KZ38" t="str">
            <v/>
          </cell>
          <cell r="LA38" t="str">
            <v/>
          </cell>
          <cell r="LB38" t="str">
            <v/>
          </cell>
          <cell r="LC38" t="str">
            <v/>
          </cell>
          <cell r="LD38" t="str">
            <v/>
          </cell>
          <cell r="LE38" t="str">
            <v/>
          </cell>
          <cell r="LF38" t="str">
            <v/>
          </cell>
          <cell r="LG38" t="str">
            <v/>
          </cell>
          <cell r="LH38" t="str">
            <v/>
          </cell>
          <cell r="LI38" t="str">
            <v/>
          </cell>
          <cell r="LJ38" t="str">
            <v/>
          </cell>
          <cell r="LK38" t="str">
            <v/>
          </cell>
          <cell r="LL38" t="str">
            <v/>
          </cell>
          <cell r="LM38" t="str">
            <v/>
          </cell>
          <cell r="LN38" t="str">
            <v/>
          </cell>
          <cell r="LO38" t="str">
            <v/>
          </cell>
          <cell r="LP38" t="str">
            <v/>
          </cell>
          <cell r="LQ38" t="str">
            <v/>
          </cell>
          <cell r="LR38" t="str">
            <v/>
          </cell>
          <cell r="LS38" t="str">
            <v/>
          </cell>
          <cell r="LT38" t="str">
            <v/>
          </cell>
          <cell r="LU38" t="str">
            <v/>
          </cell>
          <cell r="LV38" t="str">
            <v/>
          </cell>
          <cell r="LW38" t="str">
            <v/>
          </cell>
          <cell r="LX38" t="str">
            <v/>
          </cell>
          <cell r="LY38" t="str">
            <v/>
          </cell>
          <cell r="LZ38" t="str">
            <v/>
          </cell>
          <cell r="MA38" t="str">
            <v/>
          </cell>
          <cell r="MB38" t="str">
            <v/>
          </cell>
          <cell r="MC38" t="str">
            <v/>
          </cell>
          <cell r="MD38" t="str">
            <v/>
          </cell>
          <cell r="ME38" t="str">
            <v/>
          </cell>
          <cell r="MF38" t="str">
            <v/>
          </cell>
          <cell r="MG38" t="str">
            <v/>
          </cell>
          <cell r="MH38" t="str">
            <v/>
          </cell>
          <cell r="MI38" t="str">
            <v/>
          </cell>
          <cell r="MJ38" t="str">
            <v/>
          </cell>
          <cell r="MK38" t="str">
            <v/>
          </cell>
          <cell r="ML38" t="str">
            <v/>
          </cell>
          <cell r="MM38" t="str">
            <v/>
          </cell>
          <cell r="MN38" t="str">
            <v/>
          </cell>
          <cell r="MO38" t="str">
            <v/>
          </cell>
          <cell r="MP38" t="str">
            <v/>
          </cell>
          <cell r="MQ38" t="str">
            <v/>
          </cell>
          <cell r="MR38" t="str">
            <v/>
          </cell>
          <cell r="MS38" t="str">
            <v/>
          </cell>
          <cell r="MT38" t="str">
            <v/>
          </cell>
          <cell r="MU38" t="str">
            <v/>
          </cell>
          <cell r="MV38" t="str">
            <v/>
          </cell>
          <cell r="MW38" t="str">
            <v/>
          </cell>
          <cell r="MX38" t="str">
            <v/>
          </cell>
          <cell r="MY38" t="str">
            <v/>
          </cell>
          <cell r="MZ38" t="str">
            <v/>
          </cell>
          <cell r="NA38" t="str">
            <v/>
          </cell>
          <cell r="NB38" t="str">
            <v/>
          </cell>
          <cell r="NC38" t="str">
            <v/>
          </cell>
          <cell r="ND38" t="str">
            <v/>
          </cell>
          <cell r="NE38" t="str">
            <v/>
          </cell>
          <cell r="NF38" t="str">
            <v/>
          </cell>
          <cell r="NG38" t="str">
            <v/>
          </cell>
          <cell r="NH38" t="str">
            <v/>
          </cell>
          <cell r="NI38" t="str">
            <v/>
          </cell>
          <cell r="NJ38" t="str">
            <v/>
          </cell>
          <cell r="NK38" t="str">
            <v/>
          </cell>
          <cell r="NL38" t="str">
            <v/>
          </cell>
          <cell r="NM38" t="str">
            <v/>
          </cell>
          <cell r="NN38" t="str">
            <v/>
          </cell>
          <cell r="NO38" t="str">
            <v/>
          </cell>
          <cell r="NP38" t="str">
            <v/>
          </cell>
          <cell r="NQ38" t="str">
            <v/>
          </cell>
          <cell r="NR38" t="str">
            <v/>
          </cell>
          <cell r="NS38" t="str">
            <v/>
          </cell>
          <cell r="NT38" t="str">
            <v/>
          </cell>
          <cell r="NU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 t="str">
            <v/>
          </cell>
          <cell r="CQ39" t="str">
            <v/>
          </cell>
          <cell r="CR39" t="str">
            <v/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 t="str">
            <v/>
          </cell>
          <cell r="CY39" t="str">
            <v/>
          </cell>
          <cell r="CZ39" t="str">
            <v/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 t="str">
            <v/>
          </cell>
          <cell r="DG39" t="str">
            <v/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 t="str">
            <v/>
          </cell>
          <cell r="DW39" t="str">
            <v/>
          </cell>
          <cell r="DX39" t="str">
            <v/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 t="str">
            <v/>
          </cell>
          <cell r="EE39" t="str">
            <v/>
          </cell>
          <cell r="EF39" t="str">
            <v/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 t="str">
            <v/>
          </cell>
          <cell r="EM39" t="str">
            <v/>
          </cell>
          <cell r="EN39" t="str">
            <v/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 t="str">
            <v/>
          </cell>
          <cell r="EU39" t="str">
            <v/>
          </cell>
          <cell r="EV39" t="str">
            <v/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 t="str">
            <v/>
          </cell>
          <cell r="FC39" t="str">
            <v/>
          </cell>
          <cell r="FD39" t="str">
            <v/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 t="str">
            <v/>
          </cell>
          <cell r="FK39" t="str">
            <v/>
          </cell>
          <cell r="FL39" t="str">
            <v/>
          </cell>
          <cell r="FM39" t="str">
            <v/>
          </cell>
          <cell r="FN39" t="str">
            <v/>
          </cell>
          <cell r="FO39" t="str">
            <v/>
          </cell>
          <cell r="FP39" t="str">
            <v/>
          </cell>
          <cell r="FQ39" t="str">
            <v/>
          </cell>
          <cell r="FR39" t="str">
            <v/>
          </cell>
          <cell r="FS39" t="str">
            <v/>
          </cell>
          <cell r="FT39" t="str">
            <v/>
          </cell>
          <cell r="FU39" t="str">
            <v/>
          </cell>
          <cell r="FV39" t="str">
            <v/>
          </cell>
          <cell r="FW39" t="str">
            <v/>
          </cell>
          <cell r="FX39" t="str">
            <v/>
          </cell>
          <cell r="FY39" t="str">
            <v/>
          </cell>
          <cell r="FZ39" t="str">
            <v/>
          </cell>
          <cell r="GA39" t="str">
            <v/>
          </cell>
          <cell r="GB39" t="str">
            <v/>
          </cell>
          <cell r="GC39" t="str">
            <v/>
          </cell>
          <cell r="GD39" t="str">
            <v/>
          </cell>
          <cell r="GE39" t="str">
            <v/>
          </cell>
          <cell r="GF39" t="str">
            <v/>
          </cell>
          <cell r="GG39" t="str">
            <v/>
          </cell>
          <cell r="GH39" t="str">
            <v/>
          </cell>
          <cell r="GI39" t="str">
            <v/>
          </cell>
          <cell r="GJ39" t="str">
            <v/>
          </cell>
          <cell r="GK39" t="str">
            <v/>
          </cell>
          <cell r="GL39" t="str">
            <v/>
          </cell>
          <cell r="GM39" t="str">
            <v/>
          </cell>
          <cell r="GN39" t="str">
            <v/>
          </cell>
          <cell r="GO39" t="str">
            <v/>
          </cell>
          <cell r="GP39" t="str">
            <v/>
          </cell>
          <cell r="GQ39" t="str">
            <v/>
          </cell>
          <cell r="GR39" t="str">
            <v/>
          </cell>
          <cell r="GS39" t="str">
            <v/>
          </cell>
          <cell r="GT39" t="str">
            <v/>
          </cell>
          <cell r="GU39" t="str">
            <v/>
          </cell>
          <cell r="GV39" t="str">
            <v/>
          </cell>
          <cell r="GW39" t="str">
            <v/>
          </cell>
          <cell r="GX39" t="str">
            <v/>
          </cell>
          <cell r="GY39" t="str">
            <v/>
          </cell>
          <cell r="GZ39" t="str">
            <v/>
          </cell>
          <cell r="HA39" t="str">
            <v/>
          </cell>
          <cell r="HB39" t="str">
            <v/>
          </cell>
          <cell r="HC39" t="str">
            <v/>
          </cell>
          <cell r="HD39" t="str">
            <v/>
          </cell>
          <cell r="HE39" t="str">
            <v/>
          </cell>
          <cell r="HF39" t="str">
            <v/>
          </cell>
          <cell r="HG39" t="str">
            <v/>
          </cell>
          <cell r="HH39" t="str">
            <v/>
          </cell>
          <cell r="HI39" t="str">
            <v/>
          </cell>
          <cell r="HJ39" t="str">
            <v/>
          </cell>
          <cell r="HK39" t="str">
            <v/>
          </cell>
          <cell r="HL39" t="str">
            <v/>
          </cell>
          <cell r="HM39" t="str">
            <v/>
          </cell>
          <cell r="HN39" t="str">
            <v/>
          </cell>
          <cell r="HO39" t="str">
            <v/>
          </cell>
          <cell r="HP39" t="str">
            <v/>
          </cell>
          <cell r="HQ39" t="str">
            <v/>
          </cell>
          <cell r="HR39" t="str">
            <v/>
          </cell>
          <cell r="HS39" t="str">
            <v/>
          </cell>
          <cell r="HT39" t="str">
            <v/>
          </cell>
          <cell r="HU39" t="str">
            <v/>
          </cell>
          <cell r="HV39" t="str">
            <v/>
          </cell>
          <cell r="HW39" t="str">
            <v/>
          </cell>
          <cell r="HX39" t="str">
            <v/>
          </cell>
          <cell r="HY39" t="str">
            <v/>
          </cell>
          <cell r="HZ39" t="str">
            <v/>
          </cell>
          <cell r="IA39" t="str">
            <v/>
          </cell>
          <cell r="IB39" t="str">
            <v/>
          </cell>
          <cell r="IC39" t="str">
            <v/>
          </cell>
          <cell r="ID39" t="str">
            <v/>
          </cell>
          <cell r="IE39" t="str">
            <v/>
          </cell>
          <cell r="IF39" t="str">
            <v/>
          </cell>
          <cell r="IG39" t="str">
            <v/>
          </cell>
          <cell r="IH39" t="str">
            <v/>
          </cell>
          <cell r="II39" t="str">
            <v/>
          </cell>
          <cell r="IJ39" t="str">
            <v/>
          </cell>
          <cell r="IK39" t="str">
            <v/>
          </cell>
          <cell r="IL39" t="str">
            <v/>
          </cell>
          <cell r="IM39" t="str">
            <v/>
          </cell>
          <cell r="IN39" t="str">
            <v/>
          </cell>
          <cell r="IO39" t="str">
            <v/>
          </cell>
          <cell r="IP39" t="str">
            <v/>
          </cell>
          <cell r="IQ39" t="str">
            <v/>
          </cell>
          <cell r="IR39" t="str">
            <v/>
          </cell>
          <cell r="IS39" t="str">
            <v/>
          </cell>
          <cell r="IT39" t="str">
            <v/>
          </cell>
          <cell r="IU39" t="str">
            <v/>
          </cell>
          <cell r="IV39" t="str">
            <v/>
          </cell>
          <cell r="IW39" t="str">
            <v/>
          </cell>
          <cell r="IX39" t="str">
            <v/>
          </cell>
          <cell r="IY39" t="str">
            <v/>
          </cell>
          <cell r="IZ39" t="str">
            <v/>
          </cell>
          <cell r="JA39" t="str">
            <v/>
          </cell>
          <cell r="JB39" t="str">
            <v/>
          </cell>
          <cell r="JC39" t="str">
            <v/>
          </cell>
          <cell r="JD39" t="str">
            <v/>
          </cell>
          <cell r="JE39" t="str">
            <v/>
          </cell>
          <cell r="JF39" t="str">
            <v/>
          </cell>
          <cell r="JG39" t="str">
            <v/>
          </cell>
          <cell r="JH39" t="str">
            <v/>
          </cell>
          <cell r="JI39" t="str">
            <v/>
          </cell>
          <cell r="JJ39" t="str">
            <v/>
          </cell>
          <cell r="JK39" t="str">
            <v/>
          </cell>
          <cell r="JL39" t="str">
            <v/>
          </cell>
          <cell r="JM39" t="str">
            <v/>
          </cell>
          <cell r="JN39" t="str">
            <v/>
          </cell>
          <cell r="JO39" t="str">
            <v/>
          </cell>
          <cell r="JP39" t="str">
            <v/>
          </cell>
          <cell r="JQ39" t="str">
            <v/>
          </cell>
          <cell r="JR39" t="str">
            <v/>
          </cell>
          <cell r="JS39" t="str">
            <v/>
          </cell>
          <cell r="JT39" t="str">
            <v/>
          </cell>
          <cell r="JU39" t="str">
            <v/>
          </cell>
          <cell r="JV39" t="str">
            <v/>
          </cell>
          <cell r="JW39" t="str">
            <v/>
          </cell>
          <cell r="JX39" t="str">
            <v/>
          </cell>
          <cell r="JY39" t="str">
            <v/>
          </cell>
          <cell r="JZ39" t="str">
            <v/>
          </cell>
          <cell r="KA39" t="str">
            <v/>
          </cell>
          <cell r="KB39" t="str">
            <v/>
          </cell>
          <cell r="KC39" t="str">
            <v/>
          </cell>
          <cell r="KD39" t="str">
            <v/>
          </cell>
          <cell r="KE39" t="str">
            <v/>
          </cell>
          <cell r="KF39" t="str">
            <v/>
          </cell>
          <cell r="KG39" t="str">
            <v/>
          </cell>
          <cell r="KH39" t="str">
            <v/>
          </cell>
          <cell r="KI39" t="str">
            <v/>
          </cell>
          <cell r="KJ39" t="str">
            <v/>
          </cell>
          <cell r="KK39" t="str">
            <v/>
          </cell>
          <cell r="KL39" t="str">
            <v/>
          </cell>
          <cell r="KM39" t="str">
            <v/>
          </cell>
          <cell r="KN39" t="str">
            <v/>
          </cell>
          <cell r="KO39" t="str">
            <v/>
          </cell>
          <cell r="KP39" t="str">
            <v/>
          </cell>
          <cell r="KQ39" t="str">
            <v/>
          </cell>
          <cell r="KR39" t="str">
            <v/>
          </cell>
          <cell r="KS39" t="str">
            <v/>
          </cell>
          <cell r="KT39" t="str">
            <v/>
          </cell>
          <cell r="KU39" t="str">
            <v/>
          </cell>
          <cell r="KV39" t="str">
            <v/>
          </cell>
          <cell r="KW39" t="str">
            <v/>
          </cell>
          <cell r="KX39" t="str">
            <v/>
          </cell>
          <cell r="KY39" t="str">
            <v/>
          </cell>
          <cell r="KZ39" t="str">
            <v/>
          </cell>
          <cell r="LA39" t="str">
            <v/>
          </cell>
          <cell r="LB39" t="str">
            <v/>
          </cell>
          <cell r="LC39" t="str">
            <v/>
          </cell>
          <cell r="LD39" t="str">
            <v/>
          </cell>
          <cell r="LE39" t="str">
            <v/>
          </cell>
          <cell r="LF39" t="str">
            <v/>
          </cell>
          <cell r="LG39" t="str">
            <v/>
          </cell>
          <cell r="LH39" t="str">
            <v/>
          </cell>
          <cell r="LI39" t="str">
            <v/>
          </cell>
          <cell r="LJ39" t="str">
            <v/>
          </cell>
          <cell r="LK39" t="str">
            <v/>
          </cell>
          <cell r="LL39" t="str">
            <v/>
          </cell>
          <cell r="LM39" t="str">
            <v/>
          </cell>
          <cell r="LN39" t="str">
            <v/>
          </cell>
          <cell r="LO39" t="str">
            <v/>
          </cell>
          <cell r="LP39" t="str">
            <v/>
          </cell>
          <cell r="LQ39" t="str">
            <v/>
          </cell>
          <cell r="LR39" t="str">
            <v/>
          </cell>
          <cell r="LS39" t="str">
            <v/>
          </cell>
          <cell r="LT39" t="str">
            <v/>
          </cell>
          <cell r="LU39" t="str">
            <v/>
          </cell>
          <cell r="LV39" t="str">
            <v/>
          </cell>
          <cell r="LW39" t="str">
            <v/>
          </cell>
          <cell r="LX39" t="str">
            <v/>
          </cell>
          <cell r="LY39" t="str">
            <v/>
          </cell>
          <cell r="LZ39" t="str">
            <v/>
          </cell>
          <cell r="MA39" t="str">
            <v/>
          </cell>
          <cell r="MB39" t="str">
            <v/>
          </cell>
          <cell r="MC39" t="str">
            <v/>
          </cell>
          <cell r="MD39" t="str">
            <v/>
          </cell>
          <cell r="ME39" t="str">
            <v/>
          </cell>
          <cell r="MF39" t="str">
            <v/>
          </cell>
          <cell r="MG39" t="str">
            <v/>
          </cell>
          <cell r="MH39" t="str">
            <v/>
          </cell>
          <cell r="MI39" t="str">
            <v/>
          </cell>
          <cell r="MJ39" t="str">
            <v/>
          </cell>
          <cell r="MK39" t="str">
            <v/>
          </cell>
          <cell r="ML39" t="str">
            <v/>
          </cell>
          <cell r="MM39" t="str">
            <v/>
          </cell>
          <cell r="MN39" t="str">
            <v/>
          </cell>
          <cell r="MO39" t="str">
            <v/>
          </cell>
          <cell r="MP39" t="str">
            <v/>
          </cell>
          <cell r="MQ39" t="str">
            <v/>
          </cell>
          <cell r="MR39" t="str">
            <v/>
          </cell>
          <cell r="MS39" t="str">
            <v/>
          </cell>
          <cell r="MT39" t="str">
            <v/>
          </cell>
          <cell r="MU39" t="str">
            <v/>
          </cell>
          <cell r="MV39" t="str">
            <v/>
          </cell>
          <cell r="MW39" t="str">
            <v/>
          </cell>
          <cell r="MX39" t="str">
            <v/>
          </cell>
          <cell r="MY39" t="str">
            <v/>
          </cell>
          <cell r="MZ39" t="str">
            <v/>
          </cell>
          <cell r="NA39" t="str">
            <v/>
          </cell>
          <cell r="NB39" t="str">
            <v/>
          </cell>
          <cell r="NC39" t="str">
            <v/>
          </cell>
          <cell r="ND39" t="str">
            <v/>
          </cell>
          <cell r="NE39" t="str">
            <v/>
          </cell>
          <cell r="NF39" t="str">
            <v/>
          </cell>
          <cell r="NG39" t="str">
            <v/>
          </cell>
          <cell r="NH39" t="str">
            <v/>
          </cell>
          <cell r="NI39" t="str">
            <v/>
          </cell>
          <cell r="NJ39" t="str">
            <v/>
          </cell>
          <cell r="NK39" t="str">
            <v/>
          </cell>
          <cell r="NL39" t="str">
            <v/>
          </cell>
          <cell r="NM39" t="str">
            <v/>
          </cell>
          <cell r="NN39" t="str">
            <v/>
          </cell>
          <cell r="NO39" t="str">
            <v/>
          </cell>
          <cell r="NP39" t="str">
            <v/>
          </cell>
          <cell r="NQ39" t="str">
            <v/>
          </cell>
          <cell r="NR39" t="str">
            <v/>
          </cell>
          <cell r="NS39" t="str">
            <v/>
          </cell>
          <cell r="NT39" t="str">
            <v/>
          </cell>
          <cell r="NU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A40" t="str">
            <v/>
          </cell>
          <cell r="CB40" t="str">
            <v/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 t="str">
            <v/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 t="str">
            <v/>
          </cell>
          <cell r="CY40" t="str">
            <v/>
          </cell>
          <cell r="CZ40" t="str">
            <v/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 t="str">
            <v/>
          </cell>
          <cell r="DG40" t="str">
            <v/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 t="str">
            <v/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 t="str">
            <v/>
          </cell>
          <cell r="DW40" t="str">
            <v/>
          </cell>
          <cell r="DX40" t="str">
            <v/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 t="str">
            <v/>
          </cell>
          <cell r="EE40" t="str">
            <v/>
          </cell>
          <cell r="EF40" t="str">
            <v/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 t="str">
            <v/>
          </cell>
          <cell r="EM40" t="str">
            <v/>
          </cell>
          <cell r="EN40" t="str">
            <v/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 t="str">
            <v/>
          </cell>
          <cell r="EU40" t="str">
            <v/>
          </cell>
          <cell r="EV40" t="str">
            <v/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 t="str">
            <v/>
          </cell>
          <cell r="FC40" t="str">
            <v/>
          </cell>
          <cell r="FD40" t="str">
            <v/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 t="str">
            <v/>
          </cell>
          <cell r="FK40" t="str">
            <v/>
          </cell>
          <cell r="FL40" t="str">
            <v/>
          </cell>
          <cell r="FM40" t="str">
            <v/>
          </cell>
          <cell r="FN40" t="str">
            <v/>
          </cell>
          <cell r="FO40" t="str">
            <v/>
          </cell>
          <cell r="FP40" t="str">
            <v/>
          </cell>
          <cell r="FQ40" t="str">
            <v/>
          </cell>
          <cell r="FR40" t="str">
            <v/>
          </cell>
          <cell r="FS40" t="str">
            <v/>
          </cell>
          <cell r="FT40" t="str">
            <v/>
          </cell>
          <cell r="FU40" t="str">
            <v/>
          </cell>
          <cell r="FV40" t="str">
            <v/>
          </cell>
          <cell r="FW40" t="str">
            <v/>
          </cell>
          <cell r="FX40" t="str">
            <v/>
          </cell>
          <cell r="FY40" t="str">
            <v/>
          </cell>
          <cell r="FZ40" t="str">
            <v/>
          </cell>
          <cell r="GA40" t="str">
            <v/>
          </cell>
          <cell r="GB40" t="str">
            <v/>
          </cell>
          <cell r="GC40" t="str">
            <v/>
          </cell>
          <cell r="GD40" t="str">
            <v/>
          </cell>
          <cell r="GE40" t="str">
            <v/>
          </cell>
          <cell r="GF40" t="str">
            <v/>
          </cell>
          <cell r="GG40" t="str">
            <v/>
          </cell>
          <cell r="GH40" t="str">
            <v/>
          </cell>
          <cell r="GI40" t="str">
            <v/>
          </cell>
          <cell r="GJ40" t="str">
            <v/>
          </cell>
          <cell r="GK40" t="str">
            <v/>
          </cell>
          <cell r="GL40" t="str">
            <v/>
          </cell>
          <cell r="GM40" t="str">
            <v/>
          </cell>
          <cell r="GN40" t="str">
            <v/>
          </cell>
          <cell r="GO40" t="str">
            <v/>
          </cell>
          <cell r="GP40" t="str">
            <v/>
          </cell>
          <cell r="GQ40" t="str">
            <v/>
          </cell>
          <cell r="GR40" t="str">
            <v/>
          </cell>
          <cell r="GS40" t="str">
            <v/>
          </cell>
          <cell r="GT40" t="str">
            <v/>
          </cell>
          <cell r="GU40" t="str">
            <v/>
          </cell>
          <cell r="GV40" t="str">
            <v/>
          </cell>
          <cell r="GW40" t="str">
            <v/>
          </cell>
          <cell r="GX40" t="str">
            <v/>
          </cell>
          <cell r="GY40" t="str">
            <v/>
          </cell>
          <cell r="GZ40" t="str">
            <v/>
          </cell>
          <cell r="HA40" t="str">
            <v/>
          </cell>
          <cell r="HB40" t="str">
            <v/>
          </cell>
          <cell r="HC40" t="str">
            <v/>
          </cell>
          <cell r="HD40" t="str">
            <v/>
          </cell>
          <cell r="HE40" t="str">
            <v/>
          </cell>
          <cell r="HF40" t="str">
            <v/>
          </cell>
          <cell r="HG40" t="str">
            <v/>
          </cell>
          <cell r="HH40" t="str">
            <v/>
          </cell>
          <cell r="HI40" t="str">
            <v/>
          </cell>
          <cell r="HJ40" t="str">
            <v/>
          </cell>
          <cell r="HK40" t="str">
            <v/>
          </cell>
          <cell r="HL40" t="str">
            <v/>
          </cell>
          <cell r="HM40" t="str">
            <v/>
          </cell>
          <cell r="HN40" t="str">
            <v/>
          </cell>
          <cell r="HO40" t="str">
            <v/>
          </cell>
          <cell r="HP40" t="str">
            <v/>
          </cell>
          <cell r="HQ40" t="str">
            <v/>
          </cell>
          <cell r="HR40" t="str">
            <v/>
          </cell>
          <cell r="HS40" t="str">
            <v/>
          </cell>
          <cell r="HT40" t="str">
            <v/>
          </cell>
          <cell r="HU40" t="str">
            <v/>
          </cell>
          <cell r="HV40" t="str">
            <v/>
          </cell>
          <cell r="HW40" t="str">
            <v/>
          </cell>
          <cell r="HX40" t="str">
            <v/>
          </cell>
          <cell r="HY40" t="str">
            <v/>
          </cell>
          <cell r="HZ40" t="str">
            <v/>
          </cell>
          <cell r="IA40" t="str">
            <v/>
          </cell>
          <cell r="IB40" t="str">
            <v/>
          </cell>
          <cell r="IC40" t="str">
            <v/>
          </cell>
          <cell r="ID40" t="str">
            <v/>
          </cell>
          <cell r="IE40" t="str">
            <v/>
          </cell>
          <cell r="IF40" t="str">
            <v/>
          </cell>
          <cell r="IG40" t="str">
            <v/>
          </cell>
          <cell r="IH40" t="str">
            <v/>
          </cell>
          <cell r="II40" t="str">
            <v/>
          </cell>
          <cell r="IJ40" t="str">
            <v/>
          </cell>
          <cell r="IK40" t="str">
            <v/>
          </cell>
          <cell r="IL40" t="str">
            <v/>
          </cell>
          <cell r="IM40" t="str">
            <v/>
          </cell>
          <cell r="IN40" t="str">
            <v/>
          </cell>
          <cell r="IO40" t="str">
            <v/>
          </cell>
          <cell r="IP40" t="str">
            <v/>
          </cell>
          <cell r="IQ40" t="str">
            <v/>
          </cell>
          <cell r="IR40" t="str">
            <v/>
          </cell>
          <cell r="IS40" t="str">
            <v/>
          </cell>
          <cell r="IT40" t="str">
            <v/>
          </cell>
          <cell r="IU40" t="str">
            <v/>
          </cell>
          <cell r="IV40" t="str">
            <v/>
          </cell>
          <cell r="IW40" t="str">
            <v/>
          </cell>
          <cell r="IX40" t="str">
            <v/>
          </cell>
          <cell r="IY40" t="str">
            <v/>
          </cell>
          <cell r="IZ40" t="str">
            <v/>
          </cell>
          <cell r="JA40" t="str">
            <v/>
          </cell>
          <cell r="JB40" t="str">
            <v/>
          </cell>
          <cell r="JC40" t="str">
            <v/>
          </cell>
          <cell r="JD40" t="str">
            <v/>
          </cell>
          <cell r="JE40" t="str">
            <v/>
          </cell>
          <cell r="JF40" t="str">
            <v/>
          </cell>
          <cell r="JG40" t="str">
            <v/>
          </cell>
          <cell r="JH40" t="str">
            <v/>
          </cell>
          <cell r="JI40" t="str">
            <v/>
          </cell>
          <cell r="JJ40" t="str">
            <v/>
          </cell>
          <cell r="JK40" t="str">
            <v/>
          </cell>
          <cell r="JL40" t="str">
            <v/>
          </cell>
          <cell r="JM40" t="str">
            <v/>
          </cell>
          <cell r="JN40" t="str">
            <v/>
          </cell>
          <cell r="JO40" t="str">
            <v/>
          </cell>
          <cell r="JP40" t="str">
            <v/>
          </cell>
          <cell r="JQ40" t="str">
            <v/>
          </cell>
          <cell r="JR40" t="str">
            <v/>
          </cell>
          <cell r="JS40" t="str">
            <v/>
          </cell>
          <cell r="JT40" t="str">
            <v/>
          </cell>
          <cell r="JU40" t="str">
            <v/>
          </cell>
          <cell r="JV40" t="str">
            <v/>
          </cell>
          <cell r="JW40" t="str">
            <v/>
          </cell>
          <cell r="JX40" t="str">
            <v/>
          </cell>
          <cell r="JY40" t="str">
            <v/>
          </cell>
          <cell r="JZ40" t="str">
            <v/>
          </cell>
          <cell r="KA40" t="str">
            <v/>
          </cell>
          <cell r="KB40" t="str">
            <v/>
          </cell>
          <cell r="KC40" t="str">
            <v/>
          </cell>
          <cell r="KD40" t="str">
            <v/>
          </cell>
          <cell r="KE40" t="str">
            <v/>
          </cell>
          <cell r="KF40" t="str">
            <v/>
          </cell>
          <cell r="KG40" t="str">
            <v/>
          </cell>
          <cell r="KH40" t="str">
            <v/>
          </cell>
          <cell r="KI40" t="str">
            <v/>
          </cell>
          <cell r="KJ40" t="str">
            <v/>
          </cell>
          <cell r="KK40" t="str">
            <v/>
          </cell>
          <cell r="KL40" t="str">
            <v/>
          </cell>
          <cell r="KM40" t="str">
            <v/>
          </cell>
          <cell r="KN40" t="str">
            <v/>
          </cell>
          <cell r="KO40" t="str">
            <v/>
          </cell>
          <cell r="KP40" t="str">
            <v/>
          </cell>
          <cell r="KQ40" t="str">
            <v/>
          </cell>
          <cell r="KR40" t="str">
            <v/>
          </cell>
          <cell r="KS40" t="str">
            <v/>
          </cell>
          <cell r="KT40" t="str">
            <v/>
          </cell>
          <cell r="KU40" t="str">
            <v/>
          </cell>
          <cell r="KV40" t="str">
            <v/>
          </cell>
          <cell r="KW40" t="str">
            <v/>
          </cell>
          <cell r="KX40" t="str">
            <v/>
          </cell>
          <cell r="KY40" t="str">
            <v/>
          </cell>
          <cell r="KZ40" t="str">
            <v/>
          </cell>
          <cell r="LA40" t="str">
            <v/>
          </cell>
          <cell r="LB40" t="str">
            <v/>
          </cell>
          <cell r="LC40" t="str">
            <v/>
          </cell>
          <cell r="LD40" t="str">
            <v/>
          </cell>
          <cell r="LE40" t="str">
            <v/>
          </cell>
          <cell r="LF40" t="str">
            <v/>
          </cell>
          <cell r="LG40" t="str">
            <v/>
          </cell>
          <cell r="LH40" t="str">
            <v/>
          </cell>
          <cell r="LI40" t="str">
            <v/>
          </cell>
          <cell r="LJ40" t="str">
            <v/>
          </cell>
          <cell r="LK40" t="str">
            <v/>
          </cell>
          <cell r="LL40" t="str">
            <v/>
          </cell>
          <cell r="LM40" t="str">
            <v/>
          </cell>
          <cell r="LN40" t="str">
            <v/>
          </cell>
          <cell r="LO40" t="str">
            <v/>
          </cell>
          <cell r="LP40" t="str">
            <v/>
          </cell>
          <cell r="LQ40" t="str">
            <v/>
          </cell>
          <cell r="LR40" t="str">
            <v/>
          </cell>
          <cell r="LS40" t="str">
            <v/>
          </cell>
          <cell r="LT40" t="str">
            <v/>
          </cell>
          <cell r="LU40" t="str">
            <v/>
          </cell>
          <cell r="LV40" t="str">
            <v/>
          </cell>
          <cell r="LW40" t="str">
            <v/>
          </cell>
          <cell r="LX40" t="str">
            <v/>
          </cell>
          <cell r="LY40" t="str">
            <v/>
          </cell>
          <cell r="LZ40" t="str">
            <v/>
          </cell>
          <cell r="MA40" t="str">
            <v/>
          </cell>
          <cell r="MB40" t="str">
            <v/>
          </cell>
          <cell r="MC40" t="str">
            <v/>
          </cell>
          <cell r="MD40" t="str">
            <v/>
          </cell>
          <cell r="ME40" t="str">
            <v/>
          </cell>
          <cell r="MF40" t="str">
            <v/>
          </cell>
          <cell r="MG40" t="str">
            <v/>
          </cell>
          <cell r="MH40" t="str">
            <v/>
          </cell>
          <cell r="MI40" t="str">
            <v/>
          </cell>
          <cell r="MJ40" t="str">
            <v/>
          </cell>
          <cell r="MK40" t="str">
            <v/>
          </cell>
          <cell r="ML40" t="str">
            <v/>
          </cell>
          <cell r="MM40" t="str">
            <v/>
          </cell>
          <cell r="MN40" t="str">
            <v/>
          </cell>
          <cell r="MO40" t="str">
            <v/>
          </cell>
          <cell r="MP40" t="str">
            <v/>
          </cell>
          <cell r="MQ40" t="str">
            <v/>
          </cell>
          <cell r="MR40" t="str">
            <v/>
          </cell>
          <cell r="MS40" t="str">
            <v/>
          </cell>
          <cell r="MT40" t="str">
            <v/>
          </cell>
          <cell r="MU40" t="str">
            <v/>
          </cell>
          <cell r="MV40" t="str">
            <v/>
          </cell>
          <cell r="MW40" t="str">
            <v/>
          </cell>
          <cell r="MX40" t="str">
            <v/>
          </cell>
          <cell r="MY40" t="str">
            <v/>
          </cell>
          <cell r="MZ40" t="str">
            <v/>
          </cell>
          <cell r="NA40" t="str">
            <v/>
          </cell>
          <cell r="NB40" t="str">
            <v/>
          </cell>
          <cell r="NC40" t="str">
            <v/>
          </cell>
          <cell r="ND40" t="str">
            <v/>
          </cell>
          <cell r="NE40" t="str">
            <v/>
          </cell>
          <cell r="NF40" t="str">
            <v/>
          </cell>
          <cell r="NG40" t="str">
            <v/>
          </cell>
          <cell r="NH40" t="str">
            <v/>
          </cell>
          <cell r="NI40" t="str">
            <v/>
          </cell>
          <cell r="NJ40" t="str">
            <v/>
          </cell>
          <cell r="NK40" t="str">
            <v/>
          </cell>
          <cell r="NL40" t="str">
            <v/>
          </cell>
          <cell r="NM40" t="str">
            <v/>
          </cell>
          <cell r="NN40" t="str">
            <v/>
          </cell>
          <cell r="NO40" t="str">
            <v/>
          </cell>
          <cell r="NP40" t="str">
            <v/>
          </cell>
          <cell r="NQ40" t="str">
            <v/>
          </cell>
          <cell r="NR40" t="str">
            <v/>
          </cell>
          <cell r="NS40" t="str">
            <v/>
          </cell>
          <cell r="NT40" t="str">
            <v/>
          </cell>
          <cell r="NU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  <cell r="DW41" t="str">
            <v/>
          </cell>
          <cell r="DX41" t="str">
            <v/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 t="str">
            <v/>
          </cell>
          <cell r="EE41" t="str">
            <v/>
          </cell>
          <cell r="EF41" t="str">
            <v/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M41" t="str">
            <v/>
          </cell>
          <cell r="EN41" t="str">
            <v/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 t="str">
            <v/>
          </cell>
          <cell r="EU41" t="str">
            <v/>
          </cell>
          <cell r="EV41" t="str">
            <v/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 t="str">
            <v/>
          </cell>
          <cell r="FC41" t="str">
            <v/>
          </cell>
          <cell r="FD41" t="str">
            <v/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 t="str">
            <v/>
          </cell>
          <cell r="FK41" t="str">
            <v/>
          </cell>
          <cell r="FL41" t="str">
            <v/>
          </cell>
          <cell r="FM41" t="str">
            <v/>
          </cell>
          <cell r="FN41" t="str">
            <v/>
          </cell>
          <cell r="FO41" t="str">
            <v/>
          </cell>
          <cell r="FP41" t="str">
            <v/>
          </cell>
          <cell r="FQ41" t="str">
            <v/>
          </cell>
          <cell r="FR41" t="str">
            <v/>
          </cell>
          <cell r="FS41" t="str">
            <v/>
          </cell>
          <cell r="FT41" t="str">
            <v/>
          </cell>
          <cell r="FU41" t="str">
            <v/>
          </cell>
          <cell r="FV41" t="str">
            <v/>
          </cell>
          <cell r="FW41" t="str">
            <v/>
          </cell>
          <cell r="FX41" t="str">
            <v/>
          </cell>
          <cell r="FY41" t="str">
            <v/>
          </cell>
          <cell r="FZ41" t="str">
            <v/>
          </cell>
          <cell r="GA41" t="str">
            <v/>
          </cell>
          <cell r="GB41" t="str">
            <v/>
          </cell>
          <cell r="GC41" t="str">
            <v/>
          </cell>
          <cell r="GD41" t="str">
            <v/>
          </cell>
          <cell r="GE41" t="str">
            <v/>
          </cell>
          <cell r="GF41" t="str">
            <v/>
          </cell>
          <cell r="GG41" t="str">
            <v/>
          </cell>
          <cell r="GH41" t="str">
            <v/>
          </cell>
          <cell r="GI41" t="str">
            <v/>
          </cell>
          <cell r="GJ41" t="str">
            <v/>
          </cell>
          <cell r="GK41" t="str">
            <v/>
          </cell>
          <cell r="GL41" t="str">
            <v/>
          </cell>
          <cell r="GM41" t="str">
            <v/>
          </cell>
          <cell r="GN41" t="str">
            <v/>
          </cell>
          <cell r="GO41" t="str">
            <v/>
          </cell>
          <cell r="GP41" t="str">
            <v/>
          </cell>
          <cell r="GQ41" t="str">
            <v/>
          </cell>
          <cell r="GR41" t="str">
            <v/>
          </cell>
          <cell r="GS41" t="str">
            <v/>
          </cell>
          <cell r="GT41" t="str">
            <v/>
          </cell>
          <cell r="GU41" t="str">
            <v/>
          </cell>
          <cell r="GV41" t="str">
            <v/>
          </cell>
          <cell r="GW41" t="str">
            <v/>
          </cell>
          <cell r="GX41" t="str">
            <v/>
          </cell>
          <cell r="GY41" t="str">
            <v/>
          </cell>
          <cell r="GZ41" t="str">
            <v/>
          </cell>
          <cell r="HA41" t="str">
            <v/>
          </cell>
          <cell r="HB41" t="str">
            <v/>
          </cell>
          <cell r="HC41" t="str">
            <v/>
          </cell>
          <cell r="HD41" t="str">
            <v/>
          </cell>
          <cell r="HE41" t="str">
            <v/>
          </cell>
          <cell r="HF41" t="str">
            <v/>
          </cell>
          <cell r="HG41" t="str">
            <v/>
          </cell>
          <cell r="HH41" t="str">
            <v/>
          </cell>
          <cell r="HI41" t="str">
            <v/>
          </cell>
          <cell r="HJ41" t="str">
            <v/>
          </cell>
          <cell r="HK41" t="str">
            <v/>
          </cell>
          <cell r="HL41" t="str">
            <v/>
          </cell>
          <cell r="HM41" t="str">
            <v/>
          </cell>
          <cell r="HN41" t="str">
            <v/>
          </cell>
          <cell r="HO41" t="str">
            <v/>
          </cell>
          <cell r="HP41" t="str">
            <v/>
          </cell>
          <cell r="HQ41" t="str">
            <v/>
          </cell>
          <cell r="HR41" t="str">
            <v/>
          </cell>
          <cell r="HS41" t="str">
            <v/>
          </cell>
          <cell r="HT41" t="str">
            <v/>
          </cell>
          <cell r="HU41" t="str">
            <v/>
          </cell>
          <cell r="HV41" t="str">
            <v/>
          </cell>
          <cell r="HW41" t="str">
            <v/>
          </cell>
          <cell r="HX41" t="str">
            <v/>
          </cell>
          <cell r="HY41" t="str">
            <v/>
          </cell>
          <cell r="HZ41" t="str">
            <v/>
          </cell>
          <cell r="IA41" t="str">
            <v/>
          </cell>
          <cell r="IB41" t="str">
            <v/>
          </cell>
          <cell r="IC41" t="str">
            <v/>
          </cell>
          <cell r="ID41" t="str">
            <v/>
          </cell>
          <cell r="IE41" t="str">
            <v/>
          </cell>
          <cell r="IF41" t="str">
            <v/>
          </cell>
          <cell r="IG41" t="str">
            <v/>
          </cell>
          <cell r="IH41" t="str">
            <v/>
          </cell>
          <cell r="II41" t="str">
            <v/>
          </cell>
          <cell r="IJ41" t="str">
            <v/>
          </cell>
          <cell r="IK41" t="str">
            <v/>
          </cell>
          <cell r="IL41" t="str">
            <v/>
          </cell>
          <cell r="IM41" t="str">
            <v/>
          </cell>
          <cell r="IN41" t="str">
            <v/>
          </cell>
          <cell r="IO41" t="str">
            <v/>
          </cell>
          <cell r="IP41" t="str">
            <v/>
          </cell>
          <cell r="IQ41" t="str">
            <v/>
          </cell>
          <cell r="IR41" t="str">
            <v/>
          </cell>
          <cell r="IS41" t="str">
            <v/>
          </cell>
          <cell r="IT41" t="str">
            <v/>
          </cell>
          <cell r="IU41" t="str">
            <v/>
          </cell>
          <cell r="IV41" t="str">
            <v/>
          </cell>
          <cell r="IW41" t="str">
            <v/>
          </cell>
          <cell r="IX41" t="str">
            <v/>
          </cell>
          <cell r="IY41" t="str">
            <v/>
          </cell>
          <cell r="IZ41" t="str">
            <v/>
          </cell>
          <cell r="JA41" t="str">
            <v/>
          </cell>
          <cell r="JB41" t="str">
            <v/>
          </cell>
          <cell r="JC41" t="str">
            <v/>
          </cell>
          <cell r="JD41" t="str">
            <v/>
          </cell>
          <cell r="JE41" t="str">
            <v/>
          </cell>
          <cell r="JF41" t="str">
            <v/>
          </cell>
          <cell r="JG41" t="str">
            <v/>
          </cell>
          <cell r="JH41" t="str">
            <v/>
          </cell>
          <cell r="JI41" t="str">
            <v/>
          </cell>
          <cell r="JJ41" t="str">
            <v/>
          </cell>
          <cell r="JK41" t="str">
            <v/>
          </cell>
          <cell r="JL41" t="str">
            <v/>
          </cell>
          <cell r="JM41" t="str">
            <v/>
          </cell>
          <cell r="JN41" t="str">
            <v/>
          </cell>
          <cell r="JO41" t="str">
            <v/>
          </cell>
          <cell r="JP41" t="str">
            <v/>
          </cell>
          <cell r="JQ41" t="str">
            <v/>
          </cell>
          <cell r="JR41" t="str">
            <v/>
          </cell>
          <cell r="JS41" t="str">
            <v/>
          </cell>
          <cell r="JT41" t="str">
            <v/>
          </cell>
          <cell r="JU41" t="str">
            <v/>
          </cell>
          <cell r="JV41" t="str">
            <v/>
          </cell>
          <cell r="JW41" t="str">
            <v/>
          </cell>
          <cell r="JX41" t="str">
            <v/>
          </cell>
          <cell r="JY41" t="str">
            <v/>
          </cell>
          <cell r="JZ41" t="str">
            <v/>
          </cell>
          <cell r="KA41" t="str">
            <v/>
          </cell>
          <cell r="KB41" t="str">
            <v/>
          </cell>
          <cell r="KC41" t="str">
            <v/>
          </cell>
          <cell r="KD41" t="str">
            <v/>
          </cell>
          <cell r="KE41" t="str">
            <v/>
          </cell>
          <cell r="KF41" t="str">
            <v/>
          </cell>
          <cell r="KG41" t="str">
            <v/>
          </cell>
          <cell r="KH41" t="str">
            <v/>
          </cell>
          <cell r="KI41" t="str">
            <v/>
          </cell>
          <cell r="KJ41" t="str">
            <v/>
          </cell>
          <cell r="KK41" t="str">
            <v/>
          </cell>
          <cell r="KL41" t="str">
            <v/>
          </cell>
          <cell r="KM41" t="str">
            <v/>
          </cell>
          <cell r="KN41" t="str">
            <v/>
          </cell>
          <cell r="KO41" t="str">
            <v/>
          </cell>
          <cell r="KP41" t="str">
            <v/>
          </cell>
          <cell r="KQ41" t="str">
            <v/>
          </cell>
          <cell r="KR41" t="str">
            <v/>
          </cell>
          <cell r="KS41" t="str">
            <v/>
          </cell>
          <cell r="KT41" t="str">
            <v/>
          </cell>
          <cell r="KU41" t="str">
            <v/>
          </cell>
          <cell r="KV41" t="str">
            <v/>
          </cell>
          <cell r="KW41" t="str">
            <v/>
          </cell>
          <cell r="KX41" t="str">
            <v/>
          </cell>
          <cell r="KY41" t="str">
            <v/>
          </cell>
          <cell r="KZ41" t="str">
            <v/>
          </cell>
          <cell r="LA41" t="str">
            <v/>
          </cell>
          <cell r="LB41" t="str">
            <v/>
          </cell>
          <cell r="LC41" t="str">
            <v/>
          </cell>
          <cell r="LD41" t="str">
            <v/>
          </cell>
          <cell r="LE41" t="str">
            <v/>
          </cell>
          <cell r="LF41" t="str">
            <v/>
          </cell>
          <cell r="LG41" t="str">
            <v/>
          </cell>
          <cell r="LH41" t="str">
            <v/>
          </cell>
          <cell r="LI41" t="str">
            <v/>
          </cell>
          <cell r="LJ41" t="str">
            <v/>
          </cell>
          <cell r="LK41" t="str">
            <v/>
          </cell>
          <cell r="LL41" t="str">
            <v/>
          </cell>
          <cell r="LM41" t="str">
            <v/>
          </cell>
          <cell r="LN41" t="str">
            <v/>
          </cell>
          <cell r="LO41" t="str">
            <v/>
          </cell>
          <cell r="LP41" t="str">
            <v/>
          </cell>
          <cell r="LQ41" t="str">
            <v/>
          </cell>
          <cell r="LR41" t="str">
            <v/>
          </cell>
          <cell r="LS41" t="str">
            <v/>
          </cell>
          <cell r="LT41" t="str">
            <v/>
          </cell>
          <cell r="LU41" t="str">
            <v/>
          </cell>
          <cell r="LV41" t="str">
            <v/>
          </cell>
          <cell r="LW41" t="str">
            <v/>
          </cell>
          <cell r="LX41" t="str">
            <v/>
          </cell>
          <cell r="LY41" t="str">
            <v/>
          </cell>
          <cell r="LZ41" t="str">
            <v/>
          </cell>
          <cell r="MA41" t="str">
            <v/>
          </cell>
          <cell r="MB41" t="str">
            <v/>
          </cell>
          <cell r="MC41" t="str">
            <v/>
          </cell>
          <cell r="MD41" t="str">
            <v/>
          </cell>
          <cell r="ME41" t="str">
            <v/>
          </cell>
          <cell r="MF41" t="str">
            <v/>
          </cell>
          <cell r="MG41" t="str">
            <v/>
          </cell>
          <cell r="MH41" t="str">
            <v/>
          </cell>
          <cell r="MI41" t="str">
            <v/>
          </cell>
          <cell r="MJ41" t="str">
            <v/>
          </cell>
          <cell r="MK41" t="str">
            <v/>
          </cell>
          <cell r="ML41" t="str">
            <v/>
          </cell>
          <cell r="MM41" t="str">
            <v/>
          </cell>
          <cell r="MN41" t="str">
            <v/>
          </cell>
          <cell r="MO41" t="str">
            <v/>
          </cell>
          <cell r="MP41" t="str">
            <v/>
          </cell>
          <cell r="MQ41" t="str">
            <v/>
          </cell>
          <cell r="MR41" t="str">
            <v/>
          </cell>
          <cell r="MS41" t="str">
            <v/>
          </cell>
          <cell r="MT41" t="str">
            <v/>
          </cell>
          <cell r="MU41" t="str">
            <v/>
          </cell>
          <cell r="MV41" t="str">
            <v/>
          </cell>
          <cell r="MW41" t="str">
            <v/>
          </cell>
          <cell r="MX41" t="str">
            <v/>
          </cell>
          <cell r="MY41" t="str">
            <v/>
          </cell>
          <cell r="MZ41" t="str">
            <v/>
          </cell>
          <cell r="NA41" t="str">
            <v/>
          </cell>
          <cell r="NB41" t="str">
            <v/>
          </cell>
          <cell r="NC41" t="str">
            <v/>
          </cell>
          <cell r="ND41" t="str">
            <v/>
          </cell>
          <cell r="NE41" t="str">
            <v/>
          </cell>
          <cell r="NF41" t="str">
            <v/>
          </cell>
          <cell r="NG41" t="str">
            <v/>
          </cell>
          <cell r="NH41" t="str">
            <v/>
          </cell>
          <cell r="NI41" t="str">
            <v/>
          </cell>
          <cell r="NJ41" t="str">
            <v/>
          </cell>
          <cell r="NK41" t="str">
            <v/>
          </cell>
          <cell r="NL41" t="str">
            <v/>
          </cell>
          <cell r="NM41" t="str">
            <v/>
          </cell>
          <cell r="NN41" t="str">
            <v/>
          </cell>
          <cell r="NO41" t="str">
            <v/>
          </cell>
          <cell r="NP41" t="str">
            <v/>
          </cell>
          <cell r="NQ41" t="str">
            <v/>
          </cell>
          <cell r="NR41" t="str">
            <v/>
          </cell>
          <cell r="NS41" t="str">
            <v/>
          </cell>
          <cell r="NT41" t="str">
            <v/>
          </cell>
          <cell r="NU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/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 t="str">
            <v/>
          </cell>
          <cell r="CQ42" t="str">
            <v/>
          </cell>
          <cell r="CR42" t="str">
            <v/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 t="str">
            <v/>
          </cell>
          <cell r="CY42" t="str">
            <v/>
          </cell>
          <cell r="CZ42" t="str">
            <v/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 t="str">
            <v/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 t="str">
            <v/>
          </cell>
          <cell r="DW42" t="str">
            <v/>
          </cell>
          <cell r="DX42" t="str">
            <v/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 t="str">
            <v/>
          </cell>
          <cell r="EE42" t="str">
            <v/>
          </cell>
          <cell r="EF42" t="str">
            <v/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 t="str">
            <v/>
          </cell>
          <cell r="EM42" t="str">
            <v/>
          </cell>
          <cell r="EN42" t="str">
            <v/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 t="str">
            <v/>
          </cell>
          <cell r="EU42" t="str">
            <v/>
          </cell>
          <cell r="EV42" t="str">
            <v/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 t="str">
            <v/>
          </cell>
          <cell r="FC42" t="str">
            <v/>
          </cell>
          <cell r="FD42" t="str">
            <v/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 t="str">
            <v/>
          </cell>
          <cell r="FK42" t="str">
            <v/>
          </cell>
          <cell r="FL42" t="str">
            <v/>
          </cell>
          <cell r="FM42" t="str">
            <v/>
          </cell>
          <cell r="FN42" t="str">
            <v/>
          </cell>
          <cell r="FO42" t="str">
            <v/>
          </cell>
          <cell r="FP42" t="str">
            <v/>
          </cell>
          <cell r="FQ42" t="str">
            <v/>
          </cell>
          <cell r="FR42" t="str">
            <v/>
          </cell>
          <cell r="FS42" t="str">
            <v/>
          </cell>
          <cell r="FT42" t="str">
            <v/>
          </cell>
          <cell r="FU42" t="str">
            <v/>
          </cell>
          <cell r="FV42" t="str">
            <v/>
          </cell>
          <cell r="FW42" t="str">
            <v/>
          </cell>
          <cell r="FX42" t="str">
            <v/>
          </cell>
          <cell r="FY42" t="str">
            <v/>
          </cell>
          <cell r="FZ42" t="str">
            <v/>
          </cell>
          <cell r="GA42" t="str">
            <v/>
          </cell>
          <cell r="GB42" t="str">
            <v/>
          </cell>
          <cell r="GC42" t="str">
            <v/>
          </cell>
          <cell r="GD42" t="str">
            <v/>
          </cell>
          <cell r="GE42" t="str">
            <v/>
          </cell>
          <cell r="GF42" t="str">
            <v/>
          </cell>
          <cell r="GG42" t="str">
            <v/>
          </cell>
          <cell r="GH42" t="str">
            <v/>
          </cell>
          <cell r="GI42" t="str">
            <v/>
          </cell>
          <cell r="GJ42" t="str">
            <v/>
          </cell>
          <cell r="GK42" t="str">
            <v/>
          </cell>
          <cell r="GL42" t="str">
            <v/>
          </cell>
          <cell r="GM42" t="str">
            <v/>
          </cell>
          <cell r="GN42" t="str">
            <v/>
          </cell>
          <cell r="GO42" t="str">
            <v/>
          </cell>
          <cell r="GP42" t="str">
            <v/>
          </cell>
          <cell r="GQ42" t="str">
            <v/>
          </cell>
          <cell r="GR42" t="str">
            <v/>
          </cell>
          <cell r="GS42" t="str">
            <v/>
          </cell>
          <cell r="GT42" t="str">
            <v/>
          </cell>
          <cell r="GU42" t="str">
            <v/>
          </cell>
          <cell r="GV42" t="str">
            <v/>
          </cell>
          <cell r="GW42" t="str">
            <v/>
          </cell>
          <cell r="GX42" t="str">
            <v/>
          </cell>
          <cell r="GY42" t="str">
            <v/>
          </cell>
          <cell r="GZ42" t="str">
            <v/>
          </cell>
          <cell r="HA42" t="str">
            <v/>
          </cell>
          <cell r="HB42" t="str">
            <v/>
          </cell>
          <cell r="HC42" t="str">
            <v/>
          </cell>
          <cell r="HD42" t="str">
            <v/>
          </cell>
          <cell r="HE42" t="str">
            <v/>
          </cell>
          <cell r="HF42" t="str">
            <v/>
          </cell>
          <cell r="HG42" t="str">
            <v/>
          </cell>
          <cell r="HH42" t="str">
            <v/>
          </cell>
          <cell r="HI42" t="str">
            <v/>
          </cell>
          <cell r="HJ42" t="str">
            <v/>
          </cell>
          <cell r="HK42" t="str">
            <v/>
          </cell>
          <cell r="HL42" t="str">
            <v/>
          </cell>
          <cell r="HM42" t="str">
            <v/>
          </cell>
          <cell r="HN42" t="str">
            <v/>
          </cell>
          <cell r="HO42" t="str">
            <v/>
          </cell>
          <cell r="HP42" t="str">
            <v/>
          </cell>
          <cell r="HQ42" t="str">
            <v/>
          </cell>
          <cell r="HR42" t="str">
            <v/>
          </cell>
          <cell r="HS42" t="str">
            <v/>
          </cell>
          <cell r="HT42" t="str">
            <v/>
          </cell>
          <cell r="HU42" t="str">
            <v/>
          </cell>
          <cell r="HV42" t="str">
            <v/>
          </cell>
          <cell r="HW42" t="str">
            <v/>
          </cell>
          <cell r="HX42" t="str">
            <v/>
          </cell>
          <cell r="HY42" t="str">
            <v/>
          </cell>
          <cell r="HZ42" t="str">
            <v/>
          </cell>
          <cell r="IA42" t="str">
            <v/>
          </cell>
          <cell r="IB42" t="str">
            <v/>
          </cell>
          <cell r="IC42" t="str">
            <v/>
          </cell>
          <cell r="ID42" t="str">
            <v/>
          </cell>
          <cell r="IE42" t="str">
            <v/>
          </cell>
          <cell r="IF42" t="str">
            <v/>
          </cell>
          <cell r="IG42" t="str">
            <v/>
          </cell>
          <cell r="IH42" t="str">
            <v/>
          </cell>
          <cell r="II42" t="str">
            <v/>
          </cell>
          <cell r="IJ42" t="str">
            <v/>
          </cell>
          <cell r="IK42" t="str">
            <v/>
          </cell>
          <cell r="IL42" t="str">
            <v/>
          </cell>
          <cell r="IM42" t="str">
            <v/>
          </cell>
          <cell r="IN42" t="str">
            <v/>
          </cell>
          <cell r="IO42" t="str">
            <v/>
          </cell>
          <cell r="IP42" t="str">
            <v/>
          </cell>
          <cell r="IQ42" t="str">
            <v/>
          </cell>
          <cell r="IR42" t="str">
            <v/>
          </cell>
          <cell r="IS42" t="str">
            <v/>
          </cell>
          <cell r="IT42" t="str">
            <v/>
          </cell>
          <cell r="IU42" t="str">
            <v/>
          </cell>
          <cell r="IV42" t="str">
            <v/>
          </cell>
          <cell r="IW42" t="str">
            <v/>
          </cell>
          <cell r="IX42" t="str">
            <v/>
          </cell>
          <cell r="IY42" t="str">
            <v/>
          </cell>
          <cell r="IZ42" t="str">
            <v/>
          </cell>
          <cell r="JA42" t="str">
            <v/>
          </cell>
          <cell r="JB42" t="str">
            <v/>
          </cell>
          <cell r="JC42" t="str">
            <v/>
          </cell>
          <cell r="JD42" t="str">
            <v/>
          </cell>
          <cell r="JE42" t="str">
            <v/>
          </cell>
          <cell r="JF42" t="str">
            <v/>
          </cell>
          <cell r="JG42" t="str">
            <v/>
          </cell>
          <cell r="JH42" t="str">
            <v/>
          </cell>
          <cell r="JI42" t="str">
            <v/>
          </cell>
          <cell r="JJ42" t="str">
            <v/>
          </cell>
          <cell r="JK42" t="str">
            <v/>
          </cell>
          <cell r="JL42" t="str">
            <v/>
          </cell>
          <cell r="JM42" t="str">
            <v/>
          </cell>
          <cell r="JN42" t="str">
            <v/>
          </cell>
          <cell r="JO42" t="str">
            <v/>
          </cell>
          <cell r="JP42" t="str">
            <v/>
          </cell>
          <cell r="JQ42" t="str">
            <v/>
          </cell>
          <cell r="JR42" t="str">
            <v/>
          </cell>
          <cell r="JS42" t="str">
            <v/>
          </cell>
          <cell r="JT42" t="str">
            <v/>
          </cell>
          <cell r="JU42" t="str">
            <v/>
          </cell>
          <cell r="JV42" t="str">
            <v/>
          </cell>
          <cell r="JW42" t="str">
            <v/>
          </cell>
          <cell r="JX42" t="str">
            <v/>
          </cell>
          <cell r="JY42" t="str">
            <v/>
          </cell>
          <cell r="JZ42" t="str">
            <v/>
          </cell>
          <cell r="KA42" t="str">
            <v/>
          </cell>
          <cell r="KB42" t="str">
            <v/>
          </cell>
          <cell r="KC42" t="str">
            <v/>
          </cell>
          <cell r="KD42" t="str">
            <v/>
          </cell>
          <cell r="KE42" t="str">
            <v/>
          </cell>
          <cell r="KF42" t="str">
            <v/>
          </cell>
          <cell r="KG42" t="str">
            <v/>
          </cell>
          <cell r="KH42" t="str">
            <v/>
          </cell>
          <cell r="KI42" t="str">
            <v/>
          </cell>
          <cell r="KJ42" t="str">
            <v/>
          </cell>
          <cell r="KK42" t="str">
            <v/>
          </cell>
          <cell r="KL42" t="str">
            <v/>
          </cell>
          <cell r="KM42" t="str">
            <v/>
          </cell>
          <cell r="KN42" t="str">
            <v/>
          </cell>
          <cell r="KO42" t="str">
            <v/>
          </cell>
          <cell r="KP42" t="str">
            <v/>
          </cell>
          <cell r="KQ42" t="str">
            <v/>
          </cell>
          <cell r="KR42" t="str">
            <v/>
          </cell>
          <cell r="KS42" t="str">
            <v/>
          </cell>
          <cell r="KT42" t="str">
            <v/>
          </cell>
          <cell r="KU42" t="str">
            <v/>
          </cell>
          <cell r="KV42" t="str">
            <v/>
          </cell>
          <cell r="KW42" t="str">
            <v/>
          </cell>
          <cell r="KX42" t="str">
            <v/>
          </cell>
          <cell r="KY42" t="str">
            <v/>
          </cell>
          <cell r="KZ42" t="str">
            <v/>
          </cell>
          <cell r="LA42" t="str">
            <v/>
          </cell>
          <cell r="LB42" t="str">
            <v/>
          </cell>
          <cell r="LC42" t="str">
            <v/>
          </cell>
          <cell r="LD42" t="str">
            <v/>
          </cell>
          <cell r="LE42" t="str">
            <v/>
          </cell>
          <cell r="LF42" t="str">
            <v/>
          </cell>
          <cell r="LG42" t="str">
            <v/>
          </cell>
          <cell r="LH42" t="str">
            <v/>
          </cell>
          <cell r="LI42" t="str">
            <v/>
          </cell>
          <cell r="LJ42" t="str">
            <v/>
          </cell>
          <cell r="LK42" t="str">
            <v/>
          </cell>
          <cell r="LL42" t="str">
            <v/>
          </cell>
          <cell r="LM42" t="str">
            <v/>
          </cell>
          <cell r="LN42" t="str">
            <v/>
          </cell>
          <cell r="LO42" t="str">
            <v/>
          </cell>
          <cell r="LP42" t="str">
            <v/>
          </cell>
          <cell r="LQ42" t="str">
            <v/>
          </cell>
          <cell r="LR42" t="str">
            <v/>
          </cell>
          <cell r="LS42" t="str">
            <v/>
          </cell>
          <cell r="LT42" t="str">
            <v/>
          </cell>
          <cell r="LU42" t="str">
            <v/>
          </cell>
          <cell r="LV42" t="str">
            <v/>
          </cell>
          <cell r="LW42" t="str">
            <v/>
          </cell>
          <cell r="LX42" t="str">
            <v/>
          </cell>
          <cell r="LY42" t="str">
            <v/>
          </cell>
          <cell r="LZ42" t="str">
            <v/>
          </cell>
          <cell r="MA42" t="str">
            <v/>
          </cell>
          <cell r="MB42" t="str">
            <v/>
          </cell>
          <cell r="MC42" t="str">
            <v/>
          </cell>
          <cell r="MD42" t="str">
            <v/>
          </cell>
          <cell r="ME42" t="str">
            <v/>
          </cell>
          <cell r="MF42" t="str">
            <v/>
          </cell>
          <cell r="MG42" t="str">
            <v/>
          </cell>
          <cell r="MH42" t="str">
            <v/>
          </cell>
          <cell r="MI42" t="str">
            <v/>
          </cell>
          <cell r="MJ42" t="str">
            <v/>
          </cell>
          <cell r="MK42" t="str">
            <v/>
          </cell>
          <cell r="ML42" t="str">
            <v/>
          </cell>
          <cell r="MM42" t="str">
            <v/>
          </cell>
          <cell r="MN42" t="str">
            <v/>
          </cell>
          <cell r="MO42" t="str">
            <v/>
          </cell>
          <cell r="MP42" t="str">
            <v/>
          </cell>
          <cell r="MQ42" t="str">
            <v/>
          </cell>
          <cell r="MR42" t="str">
            <v/>
          </cell>
          <cell r="MS42" t="str">
            <v/>
          </cell>
          <cell r="MT42" t="str">
            <v/>
          </cell>
          <cell r="MU42" t="str">
            <v/>
          </cell>
          <cell r="MV42" t="str">
            <v/>
          </cell>
          <cell r="MW42" t="str">
            <v/>
          </cell>
          <cell r="MX42" t="str">
            <v/>
          </cell>
          <cell r="MY42" t="str">
            <v/>
          </cell>
          <cell r="MZ42" t="str">
            <v/>
          </cell>
          <cell r="NA42" t="str">
            <v/>
          </cell>
          <cell r="NB42" t="str">
            <v/>
          </cell>
          <cell r="NC42" t="str">
            <v/>
          </cell>
          <cell r="ND42" t="str">
            <v/>
          </cell>
          <cell r="NE42" t="str">
            <v/>
          </cell>
          <cell r="NF42" t="str">
            <v/>
          </cell>
          <cell r="NG42" t="str">
            <v/>
          </cell>
          <cell r="NH42" t="str">
            <v/>
          </cell>
          <cell r="NI42" t="str">
            <v/>
          </cell>
          <cell r="NJ42" t="str">
            <v/>
          </cell>
          <cell r="NK42" t="str">
            <v/>
          </cell>
          <cell r="NL42" t="str">
            <v/>
          </cell>
          <cell r="NM42" t="str">
            <v/>
          </cell>
          <cell r="NN42" t="str">
            <v/>
          </cell>
          <cell r="NO42" t="str">
            <v/>
          </cell>
          <cell r="NP42" t="str">
            <v/>
          </cell>
          <cell r="NQ42" t="str">
            <v/>
          </cell>
          <cell r="NR42" t="str">
            <v/>
          </cell>
          <cell r="NS42" t="str">
            <v/>
          </cell>
          <cell r="NT42" t="str">
            <v/>
          </cell>
          <cell r="NU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 t="str">
            <v/>
          </cell>
          <cell r="CL43" t="str">
            <v/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 t="str">
            <v/>
          </cell>
          <cell r="CS43" t="str">
            <v/>
          </cell>
          <cell r="CT43" t="str">
            <v/>
          </cell>
          <cell r="CU43" t="str">
            <v/>
          </cell>
          <cell r="CV43" t="str">
            <v/>
          </cell>
          <cell r="CW43" t="str">
            <v/>
          </cell>
          <cell r="CX43" t="str">
            <v/>
          </cell>
          <cell r="CY43" t="str">
            <v/>
          </cell>
          <cell r="CZ43" t="str">
            <v/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 t="str">
            <v/>
          </cell>
          <cell r="DN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 t="str">
            <v/>
          </cell>
          <cell r="DU43" t="str">
            <v/>
          </cell>
          <cell r="DV43" t="str">
            <v/>
          </cell>
          <cell r="DW43" t="str">
            <v/>
          </cell>
          <cell r="DX43" t="str">
            <v/>
          </cell>
          <cell r="DY43" t="str">
            <v/>
          </cell>
          <cell r="DZ43" t="str">
            <v/>
          </cell>
          <cell r="EA43" t="str">
            <v/>
          </cell>
          <cell r="EB43" t="str">
            <v/>
          </cell>
          <cell r="EC43" t="str">
            <v/>
          </cell>
          <cell r="ED43" t="str">
            <v/>
          </cell>
          <cell r="EE43" t="str">
            <v/>
          </cell>
          <cell r="EF43" t="str">
            <v/>
          </cell>
          <cell r="EG43" t="str">
            <v/>
          </cell>
          <cell r="EH43" t="str">
            <v/>
          </cell>
          <cell r="EI43" t="str">
            <v/>
          </cell>
          <cell r="EJ43" t="str">
            <v/>
          </cell>
          <cell r="EK43" t="str">
            <v/>
          </cell>
          <cell r="EL43" t="str">
            <v/>
          </cell>
          <cell r="EM43" t="str">
            <v/>
          </cell>
          <cell r="EN43" t="str">
            <v/>
          </cell>
          <cell r="EO43" t="str">
            <v/>
          </cell>
          <cell r="EP43" t="str">
            <v/>
          </cell>
          <cell r="EQ43" t="str">
            <v/>
          </cell>
          <cell r="ER43" t="str">
            <v/>
          </cell>
          <cell r="ES43" t="str">
            <v/>
          </cell>
          <cell r="ET43" t="str">
            <v/>
          </cell>
          <cell r="EU43" t="str">
            <v/>
          </cell>
          <cell r="EV43" t="str">
            <v/>
          </cell>
          <cell r="EW43" t="str">
            <v/>
          </cell>
          <cell r="EX43" t="str">
            <v/>
          </cell>
          <cell r="EY43" t="str">
            <v/>
          </cell>
          <cell r="EZ43" t="str">
            <v/>
          </cell>
          <cell r="FA43" t="str">
            <v/>
          </cell>
          <cell r="FB43" t="str">
            <v/>
          </cell>
          <cell r="FC43" t="str">
            <v/>
          </cell>
          <cell r="FD43" t="str">
            <v/>
          </cell>
          <cell r="FE43" t="str">
            <v/>
          </cell>
          <cell r="FF43" t="str">
            <v/>
          </cell>
          <cell r="FG43" t="str">
            <v/>
          </cell>
          <cell r="FH43" t="str">
            <v/>
          </cell>
          <cell r="FI43" t="str">
            <v/>
          </cell>
          <cell r="FJ43" t="str">
            <v/>
          </cell>
          <cell r="FK43" t="str">
            <v/>
          </cell>
          <cell r="FL43" t="str">
            <v/>
          </cell>
          <cell r="FM43" t="str">
            <v/>
          </cell>
          <cell r="FN43" t="str">
            <v/>
          </cell>
          <cell r="FO43" t="str">
            <v/>
          </cell>
          <cell r="FP43" t="str">
            <v/>
          </cell>
          <cell r="FQ43" t="str">
            <v/>
          </cell>
          <cell r="FR43" t="str">
            <v/>
          </cell>
          <cell r="FS43" t="str">
            <v/>
          </cell>
          <cell r="FT43" t="str">
            <v/>
          </cell>
          <cell r="FU43" t="str">
            <v/>
          </cell>
          <cell r="FV43" t="str">
            <v/>
          </cell>
          <cell r="FW43" t="str">
            <v/>
          </cell>
          <cell r="FX43" t="str">
            <v/>
          </cell>
          <cell r="FY43" t="str">
            <v/>
          </cell>
          <cell r="FZ43" t="str">
            <v/>
          </cell>
          <cell r="GA43" t="str">
            <v/>
          </cell>
          <cell r="GB43" t="str">
            <v/>
          </cell>
          <cell r="GC43" t="str">
            <v/>
          </cell>
          <cell r="GD43" t="str">
            <v/>
          </cell>
          <cell r="GE43" t="str">
            <v/>
          </cell>
          <cell r="GF43" t="str">
            <v/>
          </cell>
          <cell r="GG43" t="str">
            <v/>
          </cell>
          <cell r="GH43" t="str">
            <v/>
          </cell>
          <cell r="GI43" t="str">
            <v/>
          </cell>
          <cell r="GJ43" t="str">
            <v/>
          </cell>
          <cell r="GK43" t="str">
            <v/>
          </cell>
          <cell r="GL43" t="str">
            <v/>
          </cell>
          <cell r="GM43" t="str">
            <v/>
          </cell>
          <cell r="GN43" t="str">
            <v/>
          </cell>
          <cell r="GO43" t="str">
            <v/>
          </cell>
          <cell r="GP43" t="str">
            <v/>
          </cell>
          <cell r="GQ43" t="str">
            <v/>
          </cell>
          <cell r="GR43" t="str">
            <v/>
          </cell>
          <cell r="GS43" t="str">
            <v/>
          </cell>
          <cell r="GT43" t="str">
            <v/>
          </cell>
          <cell r="GU43" t="str">
            <v/>
          </cell>
          <cell r="GV43" t="str">
            <v/>
          </cell>
          <cell r="GW43" t="str">
            <v/>
          </cell>
          <cell r="GX43" t="str">
            <v/>
          </cell>
          <cell r="GY43" t="str">
            <v/>
          </cell>
          <cell r="GZ43" t="str">
            <v/>
          </cell>
          <cell r="HA43" t="str">
            <v/>
          </cell>
          <cell r="HB43" t="str">
            <v/>
          </cell>
          <cell r="HC43" t="str">
            <v/>
          </cell>
          <cell r="HD43" t="str">
            <v/>
          </cell>
          <cell r="HE43" t="str">
            <v/>
          </cell>
          <cell r="HF43" t="str">
            <v/>
          </cell>
          <cell r="HG43" t="str">
            <v/>
          </cell>
          <cell r="HH43" t="str">
            <v/>
          </cell>
          <cell r="HI43" t="str">
            <v/>
          </cell>
          <cell r="HJ43" t="str">
            <v/>
          </cell>
          <cell r="HK43" t="str">
            <v/>
          </cell>
          <cell r="HL43" t="str">
            <v/>
          </cell>
          <cell r="HM43" t="str">
            <v/>
          </cell>
          <cell r="HN43" t="str">
            <v/>
          </cell>
          <cell r="HO43" t="str">
            <v/>
          </cell>
          <cell r="HP43" t="str">
            <v/>
          </cell>
          <cell r="HQ43" t="str">
            <v/>
          </cell>
          <cell r="HR43" t="str">
            <v/>
          </cell>
          <cell r="HS43" t="str">
            <v/>
          </cell>
          <cell r="HT43" t="str">
            <v/>
          </cell>
          <cell r="HU43" t="str">
            <v/>
          </cell>
          <cell r="HV43" t="str">
            <v/>
          </cell>
          <cell r="HW43" t="str">
            <v/>
          </cell>
          <cell r="HX43" t="str">
            <v/>
          </cell>
          <cell r="HY43" t="str">
            <v/>
          </cell>
          <cell r="HZ43" t="str">
            <v/>
          </cell>
          <cell r="IA43" t="str">
            <v/>
          </cell>
          <cell r="IB43" t="str">
            <v/>
          </cell>
          <cell r="IC43" t="str">
            <v/>
          </cell>
          <cell r="ID43" t="str">
            <v/>
          </cell>
          <cell r="IE43" t="str">
            <v/>
          </cell>
          <cell r="IF43" t="str">
            <v/>
          </cell>
          <cell r="IG43" t="str">
            <v/>
          </cell>
          <cell r="IH43" t="str">
            <v/>
          </cell>
          <cell r="II43" t="str">
            <v/>
          </cell>
          <cell r="IJ43" t="str">
            <v/>
          </cell>
          <cell r="IK43" t="str">
            <v/>
          </cell>
          <cell r="IL43" t="str">
            <v/>
          </cell>
          <cell r="IM43" t="str">
            <v/>
          </cell>
          <cell r="IN43" t="str">
            <v/>
          </cell>
          <cell r="IO43" t="str">
            <v/>
          </cell>
          <cell r="IP43" t="str">
            <v/>
          </cell>
          <cell r="IQ43" t="str">
            <v/>
          </cell>
          <cell r="IR43" t="str">
            <v/>
          </cell>
          <cell r="IS43" t="str">
            <v/>
          </cell>
          <cell r="IT43" t="str">
            <v/>
          </cell>
          <cell r="IU43" t="str">
            <v/>
          </cell>
          <cell r="IV43" t="str">
            <v/>
          </cell>
          <cell r="IW43" t="str">
            <v/>
          </cell>
          <cell r="IX43" t="str">
            <v/>
          </cell>
          <cell r="IY43" t="str">
            <v/>
          </cell>
          <cell r="IZ43" t="str">
            <v/>
          </cell>
          <cell r="JA43" t="str">
            <v/>
          </cell>
          <cell r="JB43" t="str">
            <v/>
          </cell>
          <cell r="JC43" t="str">
            <v/>
          </cell>
          <cell r="JD43" t="str">
            <v/>
          </cell>
          <cell r="JE43" t="str">
            <v/>
          </cell>
          <cell r="JF43" t="str">
            <v/>
          </cell>
          <cell r="JG43" t="str">
            <v/>
          </cell>
          <cell r="JH43" t="str">
            <v/>
          </cell>
          <cell r="JI43" t="str">
            <v/>
          </cell>
          <cell r="JJ43" t="str">
            <v/>
          </cell>
          <cell r="JK43" t="str">
            <v/>
          </cell>
          <cell r="JL43" t="str">
            <v/>
          </cell>
          <cell r="JM43" t="str">
            <v/>
          </cell>
          <cell r="JN43" t="str">
            <v/>
          </cell>
          <cell r="JO43" t="str">
            <v/>
          </cell>
          <cell r="JP43" t="str">
            <v/>
          </cell>
          <cell r="JQ43" t="str">
            <v/>
          </cell>
          <cell r="JR43" t="str">
            <v/>
          </cell>
          <cell r="JS43" t="str">
            <v/>
          </cell>
          <cell r="JT43" t="str">
            <v/>
          </cell>
          <cell r="JU43" t="str">
            <v/>
          </cell>
          <cell r="JV43" t="str">
            <v/>
          </cell>
          <cell r="JW43" t="str">
            <v/>
          </cell>
          <cell r="JX43" t="str">
            <v/>
          </cell>
          <cell r="JY43" t="str">
            <v/>
          </cell>
          <cell r="JZ43" t="str">
            <v/>
          </cell>
          <cell r="KA43" t="str">
            <v/>
          </cell>
          <cell r="KB43" t="str">
            <v/>
          </cell>
          <cell r="KC43" t="str">
            <v/>
          </cell>
          <cell r="KD43" t="str">
            <v/>
          </cell>
          <cell r="KE43" t="str">
            <v/>
          </cell>
          <cell r="KF43" t="str">
            <v/>
          </cell>
          <cell r="KG43" t="str">
            <v/>
          </cell>
          <cell r="KH43" t="str">
            <v/>
          </cell>
          <cell r="KI43" t="str">
            <v/>
          </cell>
          <cell r="KJ43" t="str">
            <v/>
          </cell>
          <cell r="KK43" t="str">
            <v/>
          </cell>
          <cell r="KL43" t="str">
            <v/>
          </cell>
          <cell r="KM43" t="str">
            <v/>
          </cell>
          <cell r="KN43" t="str">
            <v/>
          </cell>
          <cell r="KO43" t="str">
            <v/>
          </cell>
          <cell r="KP43" t="str">
            <v/>
          </cell>
          <cell r="KQ43" t="str">
            <v/>
          </cell>
          <cell r="KR43" t="str">
            <v/>
          </cell>
          <cell r="KS43" t="str">
            <v/>
          </cell>
          <cell r="KT43" t="str">
            <v/>
          </cell>
          <cell r="KU43" t="str">
            <v/>
          </cell>
          <cell r="KV43" t="str">
            <v/>
          </cell>
          <cell r="KW43" t="str">
            <v/>
          </cell>
          <cell r="KX43" t="str">
            <v/>
          </cell>
          <cell r="KY43" t="str">
            <v/>
          </cell>
          <cell r="KZ43" t="str">
            <v/>
          </cell>
          <cell r="LA43" t="str">
            <v/>
          </cell>
          <cell r="LB43" t="str">
            <v/>
          </cell>
          <cell r="LC43" t="str">
            <v/>
          </cell>
          <cell r="LD43" t="str">
            <v/>
          </cell>
          <cell r="LE43" t="str">
            <v/>
          </cell>
          <cell r="LF43" t="str">
            <v/>
          </cell>
          <cell r="LG43" t="str">
            <v/>
          </cell>
          <cell r="LH43" t="str">
            <v/>
          </cell>
          <cell r="LI43" t="str">
            <v/>
          </cell>
          <cell r="LJ43" t="str">
            <v/>
          </cell>
          <cell r="LK43" t="str">
            <v/>
          </cell>
          <cell r="LL43" t="str">
            <v/>
          </cell>
          <cell r="LM43" t="str">
            <v/>
          </cell>
          <cell r="LN43" t="str">
            <v/>
          </cell>
          <cell r="LO43" t="str">
            <v/>
          </cell>
          <cell r="LP43" t="str">
            <v/>
          </cell>
          <cell r="LQ43" t="str">
            <v/>
          </cell>
          <cell r="LR43" t="str">
            <v/>
          </cell>
          <cell r="LS43" t="str">
            <v/>
          </cell>
          <cell r="LT43" t="str">
            <v/>
          </cell>
          <cell r="LU43" t="str">
            <v/>
          </cell>
          <cell r="LV43" t="str">
            <v/>
          </cell>
          <cell r="LW43" t="str">
            <v/>
          </cell>
          <cell r="LX43" t="str">
            <v/>
          </cell>
          <cell r="LY43" t="str">
            <v/>
          </cell>
          <cell r="LZ43" t="str">
            <v/>
          </cell>
          <cell r="MA43" t="str">
            <v/>
          </cell>
          <cell r="MB43" t="str">
            <v/>
          </cell>
          <cell r="MC43" t="str">
            <v/>
          </cell>
          <cell r="MD43" t="str">
            <v/>
          </cell>
          <cell r="ME43" t="str">
            <v/>
          </cell>
          <cell r="MF43" t="str">
            <v/>
          </cell>
          <cell r="MG43" t="str">
            <v/>
          </cell>
          <cell r="MH43" t="str">
            <v/>
          </cell>
          <cell r="MI43" t="str">
            <v/>
          </cell>
          <cell r="MJ43" t="str">
            <v/>
          </cell>
          <cell r="MK43" t="str">
            <v/>
          </cell>
          <cell r="ML43" t="str">
            <v/>
          </cell>
          <cell r="MM43" t="str">
            <v/>
          </cell>
          <cell r="MN43" t="str">
            <v/>
          </cell>
          <cell r="MO43" t="str">
            <v/>
          </cell>
          <cell r="MP43" t="str">
            <v/>
          </cell>
          <cell r="MQ43" t="str">
            <v/>
          </cell>
          <cell r="MR43" t="str">
            <v/>
          </cell>
          <cell r="MS43" t="str">
            <v/>
          </cell>
          <cell r="MT43" t="str">
            <v/>
          </cell>
          <cell r="MU43" t="str">
            <v/>
          </cell>
          <cell r="MV43" t="str">
            <v/>
          </cell>
          <cell r="MW43" t="str">
            <v/>
          </cell>
          <cell r="MX43" t="str">
            <v/>
          </cell>
          <cell r="MY43" t="str">
            <v/>
          </cell>
          <cell r="MZ43" t="str">
            <v/>
          </cell>
          <cell r="NA43" t="str">
            <v/>
          </cell>
          <cell r="NB43" t="str">
            <v/>
          </cell>
          <cell r="NC43" t="str">
            <v/>
          </cell>
          <cell r="ND43" t="str">
            <v/>
          </cell>
          <cell r="NE43" t="str">
            <v/>
          </cell>
          <cell r="NF43" t="str">
            <v/>
          </cell>
          <cell r="NG43" t="str">
            <v/>
          </cell>
          <cell r="NH43" t="str">
            <v/>
          </cell>
          <cell r="NI43" t="str">
            <v/>
          </cell>
          <cell r="NJ43" t="str">
            <v/>
          </cell>
          <cell r="NK43" t="str">
            <v/>
          </cell>
          <cell r="NL43" t="str">
            <v/>
          </cell>
          <cell r="NM43" t="str">
            <v/>
          </cell>
          <cell r="NN43" t="str">
            <v/>
          </cell>
          <cell r="NO43" t="str">
            <v/>
          </cell>
          <cell r="NP43" t="str">
            <v/>
          </cell>
          <cell r="NQ43" t="str">
            <v/>
          </cell>
          <cell r="NR43" t="str">
            <v/>
          </cell>
          <cell r="NS43" t="str">
            <v/>
          </cell>
          <cell r="NT43" t="str">
            <v/>
          </cell>
          <cell r="NU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 t="str">
            <v/>
          </cell>
          <cell r="DW44" t="str">
            <v/>
          </cell>
          <cell r="DX44" t="str">
            <v/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 t="str">
            <v/>
          </cell>
          <cell r="EE44" t="str">
            <v/>
          </cell>
          <cell r="EF44" t="str">
            <v/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 t="str">
            <v/>
          </cell>
          <cell r="EM44" t="str">
            <v/>
          </cell>
          <cell r="EN44" t="str">
            <v/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 t="str">
            <v/>
          </cell>
          <cell r="EU44" t="str">
            <v/>
          </cell>
          <cell r="EV44" t="str">
            <v/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 t="str">
            <v/>
          </cell>
          <cell r="FC44" t="str">
            <v/>
          </cell>
          <cell r="FD44" t="str">
            <v/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 t="str">
            <v/>
          </cell>
          <cell r="FK44" t="str">
            <v/>
          </cell>
          <cell r="FL44" t="str">
            <v/>
          </cell>
          <cell r="FM44" t="str">
            <v/>
          </cell>
          <cell r="FN44" t="str">
            <v/>
          </cell>
          <cell r="FO44" t="str">
            <v/>
          </cell>
          <cell r="FP44" t="str">
            <v/>
          </cell>
          <cell r="FQ44" t="str">
            <v/>
          </cell>
          <cell r="FR44" t="str">
            <v/>
          </cell>
          <cell r="FS44" t="str">
            <v/>
          </cell>
          <cell r="FT44" t="str">
            <v/>
          </cell>
          <cell r="FU44" t="str">
            <v/>
          </cell>
          <cell r="FV44" t="str">
            <v/>
          </cell>
          <cell r="FW44" t="str">
            <v/>
          </cell>
          <cell r="FX44" t="str">
            <v/>
          </cell>
          <cell r="FY44" t="str">
            <v/>
          </cell>
          <cell r="FZ44" t="str">
            <v/>
          </cell>
          <cell r="GA44" t="str">
            <v/>
          </cell>
          <cell r="GB44" t="str">
            <v/>
          </cell>
          <cell r="GC44" t="str">
            <v/>
          </cell>
          <cell r="GD44" t="str">
            <v/>
          </cell>
          <cell r="GE44" t="str">
            <v/>
          </cell>
          <cell r="GF44" t="str">
            <v/>
          </cell>
          <cell r="GG44" t="str">
            <v/>
          </cell>
          <cell r="GH44" t="str">
            <v/>
          </cell>
          <cell r="GI44" t="str">
            <v/>
          </cell>
          <cell r="GJ44" t="str">
            <v/>
          </cell>
          <cell r="GK44" t="str">
            <v/>
          </cell>
          <cell r="GL44" t="str">
            <v/>
          </cell>
          <cell r="GM44" t="str">
            <v/>
          </cell>
          <cell r="GN44" t="str">
            <v/>
          </cell>
          <cell r="GO44" t="str">
            <v/>
          </cell>
          <cell r="GP44" t="str">
            <v/>
          </cell>
          <cell r="GQ44" t="str">
            <v/>
          </cell>
          <cell r="GR44" t="str">
            <v/>
          </cell>
          <cell r="GS44" t="str">
            <v/>
          </cell>
          <cell r="GT44" t="str">
            <v/>
          </cell>
          <cell r="GU44" t="str">
            <v/>
          </cell>
          <cell r="GV44" t="str">
            <v/>
          </cell>
          <cell r="GW44" t="str">
            <v/>
          </cell>
          <cell r="GX44" t="str">
            <v/>
          </cell>
          <cell r="GY44" t="str">
            <v/>
          </cell>
          <cell r="GZ44" t="str">
            <v/>
          </cell>
          <cell r="HA44" t="str">
            <v/>
          </cell>
          <cell r="HB44" t="str">
            <v/>
          </cell>
          <cell r="HC44" t="str">
            <v/>
          </cell>
          <cell r="HD44" t="str">
            <v/>
          </cell>
          <cell r="HE44" t="str">
            <v/>
          </cell>
          <cell r="HF44" t="str">
            <v/>
          </cell>
          <cell r="HG44" t="str">
            <v/>
          </cell>
          <cell r="HH44" t="str">
            <v/>
          </cell>
          <cell r="HI44" t="str">
            <v/>
          </cell>
          <cell r="HJ44" t="str">
            <v/>
          </cell>
          <cell r="HK44" t="str">
            <v/>
          </cell>
          <cell r="HL44" t="str">
            <v/>
          </cell>
          <cell r="HM44" t="str">
            <v/>
          </cell>
          <cell r="HN44" t="str">
            <v/>
          </cell>
          <cell r="HO44" t="str">
            <v/>
          </cell>
          <cell r="HP44" t="str">
            <v/>
          </cell>
          <cell r="HQ44" t="str">
            <v/>
          </cell>
          <cell r="HR44" t="str">
            <v/>
          </cell>
          <cell r="HS44" t="str">
            <v/>
          </cell>
          <cell r="HT44" t="str">
            <v/>
          </cell>
          <cell r="HU44" t="str">
            <v/>
          </cell>
          <cell r="HV44" t="str">
            <v/>
          </cell>
          <cell r="HW44" t="str">
            <v/>
          </cell>
          <cell r="HX44" t="str">
            <v/>
          </cell>
          <cell r="HY44" t="str">
            <v/>
          </cell>
          <cell r="HZ44" t="str">
            <v/>
          </cell>
          <cell r="IA44" t="str">
            <v/>
          </cell>
          <cell r="IB44" t="str">
            <v/>
          </cell>
          <cell r="IC44" t="str">
            <v/>
          </cell>
          <cell r="ID44" t="str">
            <v/>
          </cell>
          <cell r="IE44" t="str">
            <v/>
          </cell>
          <cell r="IF44" t="str">
            <v/>
          </cell>
          <cell r="IG44" t="str">
            <v/>
          </cell>
          <cell r="IH44" t="str">
            <v/>
          </cell>
          <cell r="II44" t="str">
            <v/>
          </cell>
          <cell r="IJ44" t="str">
            <v/>
          </cell>
          <cell r="IK44" t="str">
            <v/>
          </cell>
          <cell r="IL44" t="str">
            <v/>
          </cell>
          <cell r="IM44" t="str">
            <v/>
          </cell>
          <cell r="IN44" t="str">
            <v/>
          </cell>
          <cell r="IO44" t="str">
            <v/>
          </cell>
          <cell r="IP44" t="str">
            <v/>
          </cell>
          <cell r="IQ44" t="str">
            <v/>
          </cell>
          <cell r="IR44" t="str">
            <v/>
          </cell>
          <cell r="IS44" t="str">
            <v/>
          </cell>
          <cell r="IT44" t="str">
            <v/>
          </cell>
          <cell r="IU44" t="str">
            <v/>
          </cell>
          <cell r="IV44" t="str">
            <v/>
          </cell>
          <cell r="IW44" t="str">
            <v/>
          </cell>
          <cell r="IX44" t="str">
            <v/>
          </cell>
          <cell r="IY44" t="str">
            <v/>
          </cell>
          <cell r="IZ44" t="str">
            <v/>
          </cell>
          <cell r="JA44" t="str">
            <v/>
          </cell>
          <cell r="JB44" t="str">
            <v/>
          </cell>
          <cell r="JC44" t="str">
            <v/>
          </cell>
          <cell r="JD44" t="str">
            <v/>
          </cell>
          <cell r="JE44" t="str">
            <v/>
          </cell>
          <cell r="JF44" t="str">
            <v/>
          </cell>
          <cell r="JG44" t="str">
            <v/>
          </cell>
          <cell r="JH44" t="str">
            <v/>
          </cell>
          <cell r="JI44" t="str">
            <v/>
          </cell>
          <cell r="JJ44" t="str">
            <v/>
          </cell>
          <cell r="JK44" t="str">
            <v/>
          </cell>
          <cell r="JL44" t="str">
            <v/>
          </cell>
          <cell r="JM44" t="str">
            <v/>
          </cell>
          <cell r="JN44" t="str">
            <v/>
          </cell>
          <cell r="JO44" t="str">
            <v/>
          </cell>
          <cell r="JP44" t="str">
            <v/>
          </cell>
          <cell r="JQ44" t="str">
            <v/>
          </cell>
          <cell r="JR44" t="str">
            <v/>
          </cell>
          <cell r="JS44" t="str">
            <v/>
          </cell>
          <cell r="JT44" t="str">
            <v/>
          </cell>
          <cell r="JU44" t="str">
            <v/>
          </cell>
          <cell r="JV44" t="str">
            <v/>
          </cell>
          <cell r="JW44" t="str">
            <v/>
          </cell>
          <cell r="JX44" t="str">
            <v/>
          </cell>
          <cell r="JY44" t="str">
            <v/>
          </cell>
          <cell r="JZ44" t="str">
            <v/>
          </cell>
          <cell r="KA44" t="str">
            <v/>
          </cell>
          <cell r="KB44" t="str">
            <v/>
          </cell>
          <cell r="KC44" t="str">
            <v/>
          </cell>
          <cell r="KD44" t="str">
            <v/>
          </cell>
          <cell r="KE44" t="str">
            <v/>
          </cell>
          <cell r="KF44" t="str">
            <v/>
          </cell>
          <cell r="KG44" t="str">
            <v/>
          </cell>
          <cell r="KH44" t="str">
            <v/>
          </cell>
          <cell r="KI44" t="str">
            <v/>
          </cell>
          <cell r="KJ44" t="str">
            <v/>
          </cell>
          <cell r="KK44" t="str">
            <v/>
          </cell>
          <cell r="KL44" t="str">
            <v/>
          </cell>
          <cell r="KM44" t="str">
            <v/>
          </cell>
          <cell r="KN44" t="str">
            <v/>
          </cell>
          <cell r="KO44" t="str">
            <v/>
          </cell>
          <cell r="KP44" t="str">
            <v/>
          </cell>
          <cell r="KQ44" t="str">
            <v/>
          </cell>
          <cell r="KR44" t="str">
            <v/>
          </cell>
          <cell r="KS44" t="str">
            <v/>
          </cell>
          <cell r="KT44" t="str">
            <v/>
          </cell>
          <cell r="KU44" t="str">
            <v/>
          </cell>
          <cell r="KV44" t="str">
            <v/>
          </cell>
          <cell r="KW44" t="str">
            <v/>
          </cell>
          <cell r="KX44" t="str">
            <v/>
          </cell>
          <cell r="KY44" t="str">
            <v/>
          </cell>
          <cell r="KZ44" t="str">
            <v/>
          </cell>
          <cell r="LA44" t="str">
            <v/>
          </cell>
          <cell r="LB44" t="str">
            <v/>
          </cell>
          <cell r="LC44" t="str">
            <v/>
          </cell>
          <cell r="LD44" t="str">
            <v/>
          </cell>
          <cell r="LE44" t="str">
            <v/>
          </cell>
          <cell r="LF44" t="str">
            <v/>
          </cell>
          <cell r="LG44" t="str">
            <v/>
          </cell>
          <cell r="LH44" t="str">
            <v/>
          </cell>
          <cell r="LI44" t="str">
            <v/>
          </cell>
          <cell r="LJ44" t="str">
            <v/>
          </cell>
          <cell r="LK44" t="str">
            <v/>
          </cell>
          <cell r="LL44" t="str">
            <v/>
          </cell>
          <cell r="LM44" t="str">
            <v/>
          </cell>
          <cell r="LN44" t="str">
            <v/>
          </cell>
          <cell r="LO44" t="str">
            <v/>
          </cell>
          <cell r="LP44" t="str">
            <v/>
          </cell>
          <cell r="LQ44" t="str">
            <v/>
          </cell>
          <cell r="LR44" t="str">
            <v/>
          </cell>
          <cell r="LS44" t="str">
            <v/>
          </cell>
          <cell r="LT44" t="str">
            <v/>
          </cell>
          <cell r="LU44" t="str">
            <v/>
          </cell>
          <cell r="LV44" t="str">
            <v/>
          </cell>
          <cell r="LW44" t="str">
            <v/>
          </cell>
          <cell r="LX44" t="str">
            <v/>
          </cell>
          <cell r="LY44" t="str">
            <v/>
          </cell>
          <cell r="LZ44" t="str">
            <v/>
          </cell>
          <cell r="MA44" t="str">
            <v/>
          </cell>
          <cell r="MB44" t="str">
            <v/>
          </cell>
          <cell r="MC44" t="str">
            <v/>
          </cell>
          <cell r="MD44" t="str">
            <v/>
          </cell>
          <cell r="ME44" t="str">
            <v/>
          </cell>
          <cell r="MF44" t="str">
            <v/>
          </cell>
          <cell r="MG44" t="str">
            <v/>
          </cell>
          <cell r="MH44" t="str">
            <v/>
          </cell>
          <cell r="MI44" t="str">
            <v/>
          </cell>
          <cell r="MJ44" t="str">
            <v/>
          </cell>
          <cell r="MK44" t="str">
            <v/>
          </cell>
          <cell r="ML44" t="str">
            <v/>
          </cell>
          <cell r="MM44" t="str">
            <v/>
          </cell>
          <cell r="MN44" t="str">
            <v/>
          </cell>
          <cell r="MO44" t="str">
            <v/>
          </cell>
          <cell r="MP44" t="str">
            <v/>
          </cell>
          <cell r="MQ44" t="str">
            <v/>
          </cell>
          <cell r="MR44" t="str">
            <v/>
          </cell>
          <cell r="MS44" t="str">
            <v/>
          </cell>
          <cell r="MT44" t="str">
            <v/>
          </cell>
          <cell r="MU44" t="str">
            <v/>
          </cell>
          <cell r="MV44" t="str">
            <v/>
          </cell>
          <cell r="MW44" t="str">
            <v/>
          </cell>
          <cell r="MX44" t="str">
            <v/>
          </cell>
          <cell r="MY44" t="str">
            <v/>
          </cell>
          <cell r="MZ44" t="str">
            <v/>
          </cell>
          <cell r="NA44" t="str">
            <v/>
          </cell>
          <cell r="NB44" t="str">
            <v/>
          </cell>
          <cell r="NC44" t="str">
            <v/>
          </cell>
          <cell r="ND44" t="str">
            <v/>
          </cell>
          <cell r="NE44" t="str">
            <v/>
          </cell>
          <cell r="NF44" t="str">
            <v/>
          </cell>
          <cell r="NG44" t="str">
            <v/>
          </cell>
          <cell r="NH44" t="str">
            <v/>
          </cell>
          <cell r="NI44" t="str">
            <v/>
          </cell>
          <cell r="NJ44" t="str">
            <v/>
          </cell>
          <cell r="NK44" t="str">
            <v/>
          </cell>
          <cell r="NL44" t="str">
            <v/>
          </cell>
          <cell r="NM44" t="str">
            <v/>
          </cell>
          <cell r="NN44" t="str">
            <v/>
          </cell>
          <cell r="NO44" t="str">
            <v/>
          </cell>
          <cell r="NP44" t="str">
            <v/>
          </cell>
          <cell r="NQ44" t="str">
            <v/>
          </cell>
          <cell r="NR44" t="str">
            <v/>
          </cell>
          <cell r="NS44" t="str">
            <v/>
          </cell>
          <cell r="NT44" t="str">
            <v/>
          </cell>
          <cell r="NU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 t="str">
            <v/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 t="str">
            <v/>
          </cell>
          <cell r="DW45" t="str">
            <v/>
          </cell>
          <cell r="DX45" t="str">
            <v/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 t="str">
            <v/>
          </cell>
          <cell r="EE45" t="str">
            <v/>
          </cell>
          <cell r="EF45" t="str">
            <v/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 t="str">
            <v/>
          </cell>
          <cell r="EM45" t="str">
            <v/>
          </cell>
          <cell r="EN45" t="str">
            <v/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 t="str">
            <v/>
          </cell>
          <cell r="EU45" t="str">
            <v/>
          </cell>
          <cell r="EV45" t="str">
            <v/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 t="str">
            <v/>
          </cell>
          <cell r="FC45" t="str">
            <v/>
          </cell>
          <cell r="FD45" t="str">
            <v/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 t="str">
            <v/>
          </cell>
          <cell r="FK45" t="str">
            <v/>
          </cell>
          <cell r="FL45" t="str">
            <v/>
          </cell>
          <cell r="FM45" t="str">
            <v/>
          </cell>
          <cell r="FN45" t="str">
            <v/>
          </cell>
          <cell r="FO45" t="str">
            <v/>
          </cell>
          <cell r="FP45" t="str">
            <v/>
          </cell>
          <cell r="FQ45" t="str">
            <v/>
          </cell>
          <cell r="FR45" t="str">
            <v/>
          </cell>
          <cell r="FS45" t="str">
            <v/>
          </cell>
          <cell r="FT45" t="str">
            <v/>
          </cell>
          <cell r="FU45" t="str">
            <v/>
          </cell>
          <cell r="FV45" t="str">
            <v/>
          </cell>
          <cell r="FW45" t="str">
            <v/>
          </cell>
          <cell r="FX45" t="str">
            <v/>
          </cell>
          <cell r="FY45" t="str">
            <v/>
          </cell>
          <cell r="FZ45" t="str">
            <v/>
          </cell>
          <cell r="GA45" t="str">
            <v/>
          </cell>
          <cell r="GB45" t="str">
            <v/>
          </cell>
          <cell r="GC45" t="str">
            <v/>
          </cell>
          <cell r="GD45" t="str">
            <v/>
          </cell>
          <cell r="GE45" t="str">
            <v/>
          </cell>
          <cell r="GF45" t="str">
            <v/>
          </cell>
          <cell r="GG45" t="str">
            <v/>
          </cell>
          <cell r="GH45" t="str">
            <v/>
          </cell>
          <cell r="GI45" t="str">
            <v/>
          </cell>
          <cell r="GJ45" t="str">
            <v/>
          </cell>
          <cell r="GK45" t="str">
            <v/>
          </cell>
          <cell r="GL45" t="str">
            <v/>
          </cell>
          <cell r="GM45" t="str">
            <v/>
          </cell>
          <cell r="GN45" t="str">
            <v/>
          </cell>
          <cell r="GO45" t="str">
            <v/>
          </cell>
          <cell r="GP45" t="str">
            <v/>
          </cell>
          <cell r="GQ45" t="str">
            <v/>
          </cell>
          <cell r="GR45" t="str">
            <v/>
          </cell>
          <cell r="GS45" t="str">
            <v/>
          </cell>
          <cell r="GT45" t="str">
            <v/>
          </cell>
          <cell r="GU45" t="str">
            <v/>
          </cell>
          <cell r="GV45" t="str">
            <v/>
          </cell>
          <cell r="GW45" t="str">
            <v/>
          </cell>
          <cell r="GX45" t="str">
            <v/>
          </cell>
          <cell r="GY45" t="str">
            <v/>
          </cell>
          <cell r="GZ45" t="str">
            <v/>
          </cell>
          <cell r="HA45" t="str">
            <v/>
          </cell>
          <cell r="HB45" t="str">
            <v/>
          </cell>
          <cell r="HC45" t="str">
            <v/>
          </cell>
          <cell r="HD45" t="str">
            <v/>
          </cell>
          <cell r="HE45" t="str">
            <v/>
          </cell>
          <cell r="HF45" t="str">
            <v/>
          </cell>
          <cell r="HG45" t="str">
            <v/>
          </cell>
          <cell r="HH45" t="str">
            <v/>
          </cell>
          <cell r="HI45" t="str">
            <v/>
          </cell>
          <cell r="HJ45" t="str">
            <v/>
          </cell>
          <cell r="HK45" t="str">
            <v/>
          </cell>
          <cell r="HL45" t="str">
            <v/>
          </cell>
          <cell r="HM45" t="str">
            <v/>
          </cell>
          <cell r="HN45" t="str">
            <v/>
          </cell>
          <cell r="HO45" t="str">
            <v/>
          </cell>
          <cell r="HP45" t="str">
            <v/>
          </cell>
          <cell r="HQ45" t="str">
            <v/>
          </cell>
          <cell r="HR45" t="str">
            <v/>
          </cell>
          <cell r="HS45" t="str">
            <v/>
          </cell>
          <cell r="HT45" t="str">
            <v/>
          </cell>
          <cell r="HU45" t="str">
            <v/>
          </cell>
          <cell r="HV45" t="str">
            <v/>
          </cell>
          <cell r="HW45" t="str">
            <v/>
          </cell>
          <cell r="HX45" t="str">
            <v/>
          </cell>
          <cell r="HY45" t="str">
            <v/>
          </cell>
          <cell r="HZ45" t="str">
            <v/>
          </cell>
          <cell r="IA45" t="str">
            <v/>
          </cell>
          <cell r="IB45" t="str">
            <v/>
          </cell>
          <cell r="IC45" t="str">
            <v/>
          </cell>
          <cell r="ID45" t="str">
            <v/>
          </cell>
          <cell r="IE45" t="str">
            <v/>
          </cell>
          <cell r="IF45" t="str">
            <v/>
          </cell>
          <cell r="IG45" t="str">
            <v/>
          </cell>
          <cell r="IH45" t="str">
            <v/>
          </cell>
          <cell r="II45" t="str">
            <v/>
          </cell>
          <cell r="IJ45" t="str">
            <v/>
          </cell>
          <cell r="IK45" t="str">
            <v/>
          </cell>
          <cell r="IL45" t="str">
            <v/>
          </cell>
          <cell r="IM45" t="str">
            <v/>
          </cell>
          <cell r="IN45" t="str">
            <v/>
          </cell>
          <cell r="IO45" t="str">
            <v/>
          </cell>
          <cell r="IP45" t="str">
            <v/>
          </cell>
          <cell r="IQ45" t="str">
            <v/>
          </cell>
          <cell r="IR45" t="str">
            <v/>
          </cell>
          <cell r="IS45" t="str">
            <v/>
          </cell>
          <cell r="IT45" t="str">
            <v/>
          </cell>
          <cell r="IU45" t="str">
            <v/>
          </cell>
          <cell r="IV45" t="str">
            <v/>
          </cell>
          <cell r="IW45" t="str">
            <v/>
          </cell>
          <cell r="IX45" t="str">
            <v/>
          </cell>
          <cell r="IY45" t="str">
            <v/>
          </cell>
          <cell r="IZ45" t="str">
            <v/>
          </cell>
          <cell r="JA45" t="str">
            <v/>
          </cell>
          <cell r="JB45" t="str">
            <v/>
          </cell>
          <cell r="JC45" t="str">
            <v/>
          </cell>
          <cell r="JD45" t="str">
            <v/>
          </cell>
          <cell r="JE45" t="str">
            <v/>
          </cell>
          <cell r="JF45" t="str">
            <v/>
          </cell>
          <cell r="JG45" t="str">
            <v/>
          </cell>
          <cell r="JH45" t="str">
            <v/>
          </cell>
          <cell r="JI45" t="str">
            <v/>
          </cell>
          <cell r="JJ45" t="str">
            <v/>
          </cell>
          <cell r="JK45" t="str">
            <v/>
          </cell>
          <cell r="JL45" t="str">
            <v/>
          </cell>
          <cell r="JM45" t="str">
            <v/>
          </cell>
          <cell r="JN45" t="str">
            <v/>
          </cell>
          <cell r="JO45" t="str">
            <v/>
          </cell>
          <cell r="JP45" t="str">
            <v/>
          </cell>
          <cell r="JQ45" t="str">
            <v/>
          </cell>
          <cell r="JR45" t="str">
            <v/>
          </cell>
          <cell r="JS45" t="str">
            <v/>
          </cell>
          <cell r="JT45" t="str">
            <v/>
          </cell>
          <cell r="JU45" t="str">
            <v/>
          </cell>
          <cell r="JV45" t="str">
            <v/>
          </cell>
          <cell r="JW45" t="str">
            <v/>
          </cell>
          <cell r="JX45" t="str">
            <v/>
          </cell>
          <cell r="JY45" t="str">
            <v/>
          </cell>
          <cell r="JZ45" t="str">
            <v/>
          </cell>
          <cell r="KA45" t="str">
            <v/>
          </cell>
          <cell r="KB45" t="str">
            <v/>
          </cell>
          <cell r="KC45" t="str">
            <v/>
          </cell>
          <cell r="KD45" t="str">
            <v/>
          </cell>
          <cell r="KE45" t="str">
            <v/>
          </cell>
          <cell r="KF45" t="str">
            <v/>
          </cell>
          <cell r="KG45" t="str">
            <v/>
          </cell>
          <cell r="KH45" t="str">
            <v/>
          </cell>
          <cell r="KI45" t="str">
            <v/>
          </cell>
          <cell r="KJ45" t="str">
            <v/>
          </cell>
          <cell r="KK45" t="str">
            <v/>
          </cell>
          <cell r="KL45" t="str">
            <v/>
          </cell>
          <cell r="KM45" t="str">
            <v/>
          </cell>
          <cell r="KN45" t="str">
            <v/>
          </cell>
          <cell r="KO45" t="str">
            <v/>
          </cell>
          <cell r="KP45" t="str">
            <v/>
          </cell>
          <cell r="KQ45" t="str">
            <v/>
          </cell>
          <cell r="KR45" t="str">
            <v/>
          </cell>
          <cell r="KS45" t="str">
            <v/>
          </cell>
          <cell r="KT45" t="str">
            <v/>
          </cell>
          <cell r="KU45" t="str">
            <v/>
          </cell>
          <cell r="KV45" t="str">
            <v/>
          </cell>
          <cell r="KW45" t="str">
            <v/>
          </cell>
          <cell r="KX45" t="str">
            <v/>
          </cell>
          <cell r="KY45" t="str">
            <v/>
          </cell>
          <cell r="KZ45" t="str">
            <v/>
          </cell>
          <cell r="LA45" t="str">
            <v/>
          </cell>
          <cell r="LB45" t="str">
            <v/>
          </cell>
          <cell r="LC45" t="str">
            <v/>
          </cell>
          <cell r="LD45" t="str">
            <v/>
          </cell>
          <cell r="LE45" t="str">
            <v/>
          </cell>
          <cell r="LF45" t="str">
            <v/>
          </cell>
          <cell r="LG45" t="str">
            <v/>
          </cell>
          <cell r="LH45" t="str">
            <v/>
          </cell>
          <cell r="LI45" t="str">
            <v/>
          </cell>
          <cell r="LJ45" t="str">
            <v/>
          </cell>
          <cell r="LK45" t="str">
            <v/>
          </cell>
          <cell r="LL45" t="str">
            <v/>
          </cell>
          <cell r="LM45" t="str">
            <v/>
          </cell>
          <cell r="LN45" t="str">
            <v/>
          </cell>
          <cell r="LO45" t="str">
            <v/>
          </cell>
          <cell r="LP45" t="str">
            <v/>
          </cell>
          <cell r="LQ45" t="str">
            <v/>
          </cell>
          <cell r="LR45" t="str">
            <v/>
          </cell>
          <cell r="LS45" t="str">
            <v/>
          </cell>
          <cell r="LT45" t="str">
            <v/>
          </cell>
          <cell r="LU45" t="str">
            <v/>
          </cell>
          <cell r="LV45" t="str">
            <v/>
          </cell>
          <cell r="LW45" t="str">
            <v/>
          </cell>
          <cell r="LX45" t="str">
            <v/>
          </cell>
          <cell r="LY45" t="str">
            <v/>
          </cell>
          <cell r="LZ45" t="str">
            <v/>
          </cell>
          <cell r="MA45" t="str">
            <v/>
          </cell>
          <cell r="MB45" t="str">
            <v/>
          </cell>
          <cell r="MC45" t="str">
            <v/>
          </cell>
          <cell r="MD45" t="str">
            <v/>
          </cell>
          <cell r="ME45" t="str">
            <v/>
          </cell>
          <cell r="MF45" t="str">
            <v/>
          </cell>
          <cell r="MG45" t="str">
            <v/>
          </cell>
          <cell r="MH45" t="str">
            <v/>
          </cell>
          <cell r="MI45" t="str">
            <v/>
          </cell>
          <cell r="MJ45" t="str">
            <v/>
          </cell>
          <cell r="MK45" t="str">
            <v/>
          </cell>
          <cell r="ML45" t="str">
            <v/>
          </cell>
          <cell r="MM45" t="str">
            <v/>
          </cell>
          <cell r="MN45" t="str">
            <v/>
          </cell>
          <cell r="MO45" t="str">
            <v/>
          </cell>
          <cell r="MP45" t="str">
            <v/>
          </cell>
          <cell r="MQ45" t="str">
            <v/>
          </cell>
          <cell r="MR45" t="str">
            <v/>
          </cell>
          <cell r="MS45" t="str">
            <v/>
          </cell>
          <cell r="MT45" t="str">
            <v/>
          </cell>
          <cell r="MU45" t="str">
            <v/>
          </cell>
          <cell r="MV45" t="str">
            <v/>
          </cell>
          <cell r="MW45" t="str">
            <v/>
          </cell>
          <cell r="MX45" t="str">
            <v/>
          </cell>
          <cell r="MY45" t="str">
            <v/>
          </cell>
          <cell r="MZ45" t="str">
            <v/>
          </cell>
          <cell r="NA45" t="str">
            <v/>
          </cell>
          <cell r="NB45" t="str">
            <v/>
          </cell>
          <cell r="NC45" t="str">
            <v/>
          </cell>
          <cell r="ND45" t="str">
            <v/>
          </cell>
          <cell r="NE45" t="str">
            <v/>
          </cell>
          <cell r="NF45" t="str">
            <v/>
          </cell>
          <cell r="NG45" t="str">
            <v/>
          </cell>
          <cell r="NH45" t="str">
            <v/>
          </cell>
          <cell r="NI45" t="str">
            <v/>
          </cell>
          <cell r="NJ45" t="str">
            <v/>
          </cell>
          <cell r="NK45" t="str">
            <v/>
          </cell>
          <cell r="NL45" t="str">
            <v/>
          </cell>
          <cell r="NM45" t="str">
            <v/>
          </cell>
          <cell r="NN45" t="str">
            <v/>
          </cell>
          <cell r="NO45" t="str">
            <v/>
          </cell>
          <cell r="NP45" t="str">
            <v/>
          </cell>
          <cell r="NQ45" t="str">
            <v/>
          </cell>
          <cell r="NR45" t="str">
            <v/>
          </cell>
          <cell r="NS45" t="str">
            <v/>
          </cell>
          <cell r="NT45" t="str">
            <v/>
          </cell>
          <cell r="NU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 t="str">
            <v/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 t="str">
            <v/>
          </cell>
          <cell r="CY46" t="str">
            <v/>
          </cell>
          <cell r="CZ46" t="str">
            <v/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 t="str">
            <v/>
          </cell>
          <cell r="DW46" t="str">
            <v/>
          </cell>
          <cell r="DX46" t="str">
            <v/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 t="str">
            <v/>
          </cell>
          <cell r="EE46" t="str">
            <v/>
          </cell>
          <cell r="EF46" t="str">
            <v/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 t="str">
            <v/>
          </cell>
          <cell r="EM46" t="str">
            <v/>
          </cell>
          <cell r="EN46" t="str">
            <v/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 t="str">
            <v/>
          </cell>
          <cell r="EU46" t="str">
            <v/>
          </cell>
          <cell r="EV46" t="str">
            <v/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 t="str">
            <v/>
          </cell>
          <cell r="FC46" t="str">
            <v/>
          </cell>
          <cell r="FD46" t="str">
            <v/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 t="str">
            <v/>
          </cell>
          <cell r="FK46" t="str">
            <v/>
          </cell>
          <cell r="FL46" t="str">
            <v/>
          </cell>
          <cell r="FM46" t="str">
            <v/>
          </cell>
          <cell r="FN46" t="str">
            <v/>
          </cell>
          <cell r="FO46" t="str">
            <v/>
          </cell>
          <cell r="FP46" t="str">
            <v/>
          </cell>
          <cell r="FQ46" t="str">
            <v/>
          </cell>
          <cell r="FR46" t="str">
            <v/>
          </cell>
          <cell r="FS46" t="str">
            <v/>
          </cell>
          <cell r="FT46" t="str">
            <v/>
          </cell>
          <cell r="FU46" t="str">
            <v/>
          </cell>
          <cell r="FV46" t="str">
            <v/>
          </cell>
          <cell r="FW46" t="str">
            <v/>
          </cell>
          <cell r="FX46" t="str">
            <v/>
          </cell>
          <cell r="FY46" t="str">
            <v/>
          </cell>
          <cell r="FZ46" t="str">
            <v/>
          </cell>
          <cell r="GA46" t="str">
            <v/>
          </cell>
          <cell r="GB46" t="str">
            <v/>
          </cell>
          <cell r="GC46" t="str">
            <v/>
          </cell>
          <cell r="GD46" t="str">
            <v/>
          </cell>
          <cell r="GE46" t="str">
            <v/>
          </cell>
          <cell r="GF46" t="str">
            <v/>
          </cell>
          <cell r="GG46" t="str">
            <v/>
          </cell>
          <cell r="GH46" t="str">
            <v/>
          </cell>
          <cell r="GI46" t="str">
            <v/>
          </cell>
          <cell r="GJ46" t="str">
            <v/>
          </cell>
          <cell r="GK46" t="str">
            <v/>
          </cell>
          <cell r="GL46" t="str">
            <v/>
          </cell>
          <cell r="GM46" t="str">
            <v/>
          </cell>
          <cell r="GN46" t="str">
            <v/>
          </cell>
          <cell r="GO46" t="str">
            <v/>
          </cell>
          <cell r="GP46" t="str">
            <v/>
          </cell>
          <cell r="GQ46" t="str">
            <v/>
          </cell>
          <cell r="GR46" t="str">
            <v/>
          </cell>
          <cell r="GS46" t="str">
            <v/>
          </cell>
          <cell r="GT46" t="str">
            <v/>
          </cell>
          <cell r="GU46" t="str">
            <v/>
          </cell>
          <cell r="GV46" t="str">
            <v/>
          </cell>
          <cell r="GW46" t="str">
            <v/>
          </cell>
          <cell r="GX46" t="str">
            <v/>
          </cell>
          <cell r="GY46" t="str">
            <v/>
          </cell>
          <cell r="GZ46" t="str">
            <v/>
          </cell>
          <cell r="HA46" t="str">
            <v/>
          </cell>
          <cell r="HB46" t="str">
            <v/>
          </cell>
          <cell r="HC46" t="str">
            <v/>
          </cell>
          <cell r="HD46" t="str">
            <v/>
          </cell>
          <cell r="HE46" t="str">
            <v/>
          </cell>
          <cell r="HF46" t="str">
            <v/>
          </cell>
          <cell r="HG46" t="str">
            <v/>
          </cell>
          <cell r="HH46" t="str">
            <v/>
          </cell>
          <cell r="HI46" t="str">
            <v/>
          </cell>
          <cell r="HJ46" t="str">
            <v/>
          </cell>
          <cell r="HK46" t="str">
            <v/>
          </cell>
          <cell r="HL46" t="str">
            <v/>
          </cell>
          <cell r="HM46" t="str">
            <v/>
          </cell>
          <cell r="HN46" t="str">
            <v/>
          </cell>
          <cell r="HO46" t="str">
            <v/>
          </cell>
          <cell r="HP46" t="str">
            <v/>
          </cell>
          <cell r="HQ46" t="str">
            <v/>
          </cell>
          <cell r="HR46" t="str">
            <v/>
          </cell>
          <cell r="HS46" t="str">
            <v/>
          </cell>
          <cell r="HT46" t="str">
            <v/>
          </cell>
          <cell r="HU46" t="str">
            <v/>
          </cell>
          <cell r="HV46" t="str">
            <v/>
          </cell>
          <cell r="HW46" t="str">
            <v/>
          </cell>
          <cell r="HX46" t="str">
            <v/>
          </cell>
          <cell r="HY46" t="str">
            <v/>
          </cell>
          <cell r="HZ46" t="str">
            <v/>
          </cell>
          <cell r="IA46" t="str">
            <v/>
          </cell>
          <cell r="IB46" t="str">
            <v/>
          </cell>
          <cell r="IC46" t="str">
            <v/>
          </cell>
          <cell r="ID46" t="str">
            <v/>
          </cell>
          <cell r="IE46" t="str">
            <v/>
          </cell>
          <cell r="IF46" t="str">
            <v/>
          </cell>
          <cell r="IG46" t="str">
            <v/>
          </cell>
          <cell r="IH46" t="str">
            <v/>
          </cell>
          <cell r="II46" t="str">
            <v/>
          </cell>
          <cell r="IJ46" t="str">
            <v/>
          </cell>
          <cell r="IK46" t="str">
            <v/>
          </cell>
          <cell r="IL46" t="str">
            <v/>
          </cell>
          <cell r="IM46" t="str">
            <v/>
          </cell>
          <cell r="IN46" t="str">
            <v/>
          </cell>
          <cell r="IO46" t="str">
            <v/>
          </cell>
          <cell r="IP46" t="str">
            <v/>
          </cell>
          <cell r="IQ46" t="str">
            <v/>
          </cell>
          <cell r="IR46" t="str">
            <v/>
          </cell>
          <cell r="IS46" t="str">
            <v/>
          </cell>
          <cell r="IT46" t="str">
            <v/>
          </cell>
          <cell r="IU46" t="str">
            <v/>
          </cell>
          <cell r="IV46" t="str">
            <v/>
          </cell>
          <cell r="IW46" t="str">
            <v/>
          </cell>
          <cell r="IX46" t="str">
            <v/>
          </cell>
          <cell r="IY46" t="str">
            <v/>
          </cell>
          <cell r="IZ46" t="str">
            <v/>
          </cell>
          <cell r="JA46" t="str">
            <v/>
          </cell>
          <cell r="JB46" t="str">
            <v/>
          </cell>
          <cell r="JC46" t="str">
            <v/>
          </cell>
          <cell r="JD46" t="str">
            <v/>
          </cell>
          <cell r="JE46" t="str">
            <v/>
          </cell>
          <cell r="JF46" t="str">
            <v/>
          </cell>
          <cell r="JG46" t="str">
            <v/>
          </cell>
          <cell r="JH46" t="str">
            <v/>
          </cell>
          <cell r="JI46" t="str">
            <v/>
          </cell>
          <cell r="JJ46" t="str">
            <v/>
          </cell>
          <cell r="JK46" t="str">
            <v/>
          </cell>
          <cell r="JL46" t="str">
            <v/>
          </cell>
          <cell r="JM46" t="str">
            <v/>
          </cell>
          <cell r="JN46" t="str">
            <v/>
          </cell>
          <cell r="JO46" t="str">
            <v/>
          </cell>
          <cell r="JP46" t="str">
            <v/>
          </cell>
          <cell r="JQ46" t="str">
            <v/>
          </cell>
          <cell r="JR46" t="str">
            <v/>
          </cell>
          <cell r="JS46" t="str">
            <v/>
          </cell>
          <cell r="JT46" t="str">
            <v/>
          </cell>
          <cell r="JU46" t="str">
            <v/>
          </cell>
          <cell r="JV46" t="str">
            <v/>
          </cell>
          <cell r="JW46" t="str">
            <v/>
          </cell>
          <cell r="JX46" t="str">
            <v/>
          </cell>
          <cell r="JY46" t="str">
            <v/>
          </cell>
          <cell r="JZ46" t="str">
            <v/>
          </cell>
          <cell r="KA46" t="str">
            <v/>
          </cell>
          <cell r="KB46" t="str">
            <v/>
          </cell>
          <cell r="KC46" t="str">
            <v/>
          </cell>
          <cell r="KD46" t="str">
            <v/>
          </cell>
          <cell r="KE46" t="str">
            <v/>
          </cell>
          <cell r="KF46" t="str">
            <v/>
          </cell>
          <cell r="KG46" t="str">
            <v/>
          </cell>
          <cell r="KH46" t="str">
            <v/>
          </cell>
          <cell r="KI46" t="str">
            <v/>
          </cell>
          <cell r="KJ46" t="str">
            <v/>
          </cell>
          <cell r="KK46" t="str">
            <v/>
          </cell>
          <cell r="KL46" t="str">
            <v/>
          </cell>
          <cell r="KM46" t="str">
            <v/>
          </cell>
          <cell r="KN46" t="str">
            <v/>
          </cell>
          <cell r="KO46" t="str">
            <v/>
          </cell>
          <cell r="KP46" t="str">
            <v/>
          </cell>
          <cell r="KQ46" t="str">
            <v/>
          </cell>
          <cell r="KR46" t="str">
            <v/>
          </cell>
          <cell r="KS46" t="str">
            <v/>
          </cell>
          <cell r="KT46" t="str">
            <v/>
          </cell>
          <cell r="KU46" t="str">
            <v/>
          </cell>
          <cell r="KV46" t="str">
            <v/>
          </cell>
          <cell r="KW46" t="str">
            <v/>
          </cell>
          <cell r="KX46" t="str">
            <v/>
          </cell>
          <cell r="KY46" t="str">
            <v/>
          </cell>
          <cell r="KZ46" t="str">
            <v/>
          </cell>
          <cell r="LA46" t="str">
            <v/>
          </cell>
          <cell r="LB46" t="str">
            <v/>
          </cell>
          <cell r="LC46" t="str">
            <v/>
          </cell>
          <cell r="LD46" t="str">
            <v/>
          </cell>
          <cell r="LE46" t="str">
            <v/>
          </cell>
          <cell r="LF46" t="str">
            <v/>
          </cell>
          <cell r="LG46" t="str">
            <v/>
          </cell>
          <cell r="LH46" t="str">
            <v/>
          </cell>
          <cell r="LI46" t="str">
            <v/>
          </cell>
          <cell r="LJ46" t="str">
            <v/>
          </cell>
          <cell r="LK46" t="str">
            <v/>
          </cell>
          <cell r="LL46" t="str">
            <v/>
          </cell>
          <cell r="LM46" t="str">
            <v/>
          </cell>
          <cell r="LN46" t="str">
            <v/>
          </cell>
          <cell r="LO46" t="str">
            <v/>
          </cell>
          <cell r="LP46" t="str">
            <v/>
          </cell>
          <cell r="LQ46" t="str">
            <v/>
          </cell>
          <cell r="LR46" t="str">
            <v/>
          </cell>
          <cell r="LS46" t="str">
            <v/>
          </cell>
          <cell r="LT46" t="str">
            <v/>
          </cell>
          <cell r="LU46" t="str">
            <v/>
          </cell>
          <cell r="LV46" t="str">
            <v/>
          </cell>
          <cell r="LW46" t="str">
            <v/>
          </cell>
          <cell r="LX46" t="str">
            <v/>
          </cell>
          <cell r="LY46" t="str">
            <v/>
          </cell>
          <cell r="LZ46" t="str">
            <v/>
          </cell>
          <cell r="MA46" t="str">
            <v/>
          </cell>
          <cell r="MB46" t="str">
            <v/>
          </cell>
          <cell r="MC46" t="str">
            <v/>
          </cell>
          <cell r="MD46" t="str">
            <v/>
          </cell>
          <cell r="ME46" t="str">
            <v/>
          </cell>
          <cell r="MF46" t="str">
            <v/>
          </cell>
          <cell r="MG46" t="str">
            <v/>
          </cell>
          <cell r="MH46" t="str">
            <v/>
          </cell>
          <cell r="MI46" t="str">
            <v/>
          </cell>
          <cell r="MJ46" t="str">
            <v/>
          </cell>
          <cell r="MK46" t="str">
            <v/>
          </cell>
          <cell r="ML46" t="str">
            <v/>
          </cell>
          <cell r="MM46" t="str">
            <v/>
          </cell>
          <cell r="MN46" t="str">
            <v/>
          </cell>
          <cell r="MO46" t="str">
            <v/>
          </cell>
          <cell r="MP46" t="str">
            <v/>
          </cell>
          <cell r="MQ46" t="str">
            <v/>
          </cell>
          <cell r="MR46" t="str">
            <v/>
          </cell>
          <cell r="MS46" t="str">
            <v/>
          </cell>
          <cell r="MT46" t="str">
            <v/>
          </cell>
          <cell r="MU46" t="str">
            <v/>
          </cell>
          <cell r="MV46" t="str">
            <v/>
          </cell>
          <cell r="MW46" t="str">
            <v/>
          </cell>
          <cell r="MX46" t="str">
            <v/>
          </cell>
          <cell r="MY46" t="str">
            <v/>
          </cell>
          <cell r="MZ46" t="str">
            <v/>
          </cell>
          <cell r="NA46" t="str">
            <v/>
          </cell>
          <cell r="NB46" t="str">
            <v/>
          </cell>
          <cell r="NC46" t="str">
            <v/>
          </cell>
          <cell r="ND46" t="str">
            <v/>
          </cell>
          <cell r="NE46" t="str">
            <v/>
          </cell>
          <cell r="NF46" t="str">
            <v/>
          </cell>
          <cell r="NG46" t="str">
            <v/>
          </cell>
          <cell r="NH46" t="str">
            <v/>
          </cell>
          <cell r="NI46" t="str">
            <v/>
          </cell>
          <cell r="NJ46" t="str">
            <v/>
          </cell>
          <cell r="NK46" t="str">
            <v/>
          </cell>
          <cell r="NL46" t="str">
            <v/>
          </cell>
          <cell r="NM46" t="str">
            <v/>
          </cell>
          <cell r="NN46" t="str">
            <v/>
          </cell>
          <cell r="NO46" t="str">
            <v/>
          </cell>
          <cell r="NP46" t="str">
            <v/>
          </cell>
          <cell r="NQ46" t="str">
            <v/>
          </cell>
          <cell r="NR46" t="str">
            <v/>
          </cell>
          <cell r="NS46" t="str">
            <v/>
          </cell>
          <cell r="NT46" t="str">
            <v/>
          </cell>
          <cell r="NU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/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 t="str">
            <v/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 t="str">
            <v/>
          </cell>
          <cell r="CY47" t="str">
            <v/>
          </cell>
          <cell r="CZ47" t="str">
            <v/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 t="str">
            <v/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 t="str">
            <v/>
          </cell>
          <cell r="EE47" t="str">
            <v/>
          </cell>
          <cell r="EF47" t="str">
            <v/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  <cell r="EN47" t="str">
            <v/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 t="str">
            <v/>
          </cell>
          <cell r="EU47" t="str">
            <v/>
          </cell>
          <cell r="EV47" t="str">
            <v/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 t="str">
            <v/>
          </cell>
          <cell r="FC47" t="str">
            <v/>
          </cell>
          <cell r="FD47" t="str">
            <v/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 t="str">
            <v/>
          </cell>
          <cell r="FK47" t="str">
            <v/>
          </cell>
          <cell r="FL47" t="str">
            <v/>
          </cell>
          <cell r="FM47" t="str">
            <v/>
          </cell>
          <cell r="FN47" t="str">
            <v/>
          </cell>
          <cell r="FO47" t="str">
            <v/>
          </cell>
          <cell r="FP47" t="str">
            <v/>
          </cell>
          <cell r="FQ47" t="str">
            <v/>
          </cell>
          <cell r="FR47" t="str">
            <v/>
          </cell>
          <cell r="FS47" t="str">
            <v/>
          </cell>
          <cell r="FT47" t="str">
            <v/>
          </cell>
          <cell r="FU47" t="str">
            <v/>
          </cell>
          <cell r="FV47" t="str">
            <v/>
          </cell>
          <cell r="FW47" t="str">
            <v/>
          </cell>
          <cell r="FX47" t="str">
            <v/>
          </cell>
          <cell r="FY47" t="str">
            <v/>
          </cell>
          <cell r="FZ47" t="str">
            <v/>
          </cell>
          <cell r="GA47" t="str">
            <v/>
          </cell>
          <cell r="GB47" t="str">
            <v/>
          </cell>
          <cell r="GC47" t="str">
            <v/>
          </cell>
          <cell r="GD47" t="str">
            <v/>
          </cell>
          <cell r="GE47" t="str">
            <v/>
          </cell>
          <cell r="GF47" t="str">
            <v/>
          </cell>
          <cell r="GG47" t="str">
            <v/>
          </cell>
          <cell r="GH47" t="str">
            <v/>
          </cell>
          <cell r="GI47" t="str">
            <v/>
          </cell>
          <cell r="GJ47" t="str">
            <v/>
          </cell>
          <cell r="GK47" t="str">
            <v/>
          </cell>
          <cell r="GL47" t="str">
            <v/>
          </cell>
          <cell r="GM47" t="str">
            <v/>
          </cell>
          <cell r="GN47" t="str">
            <v/>
          </cell>
          <cell r="GO47" t="str">
            <v/>
          </cell>
          <cell r="GP47" t="str">
            <v/>
          </cell>
          <cell r="GQ47" t="str">
            <v/>
          </cell>
          <cell r="GR47" t="str">
            <v/>
          </cell>
          <cell r="GS47" t="str">
            <v/>
          </cell>
          <cell r="GT47" t="str">
            <v/>
          </cell>
          <cell r="GU47" t="str">
            <v/>
          </cell>
          <cell r="GV47" t="str">
            <v/>
          </cell>
          <cell r="GW47" t="str">
            <v/>
          </cell>
          <cell r="GX47" t="str">
            <v/>
          </cell>
          <cell r="GY47" t="str">
            <v/>
          </cell>
          <cell r="GZ47" t="str">
            <v/>
          </cell>
          <cell r="HA47" t="str">
            <v/>
          </cell>
          <cell r="HB47" t="str">
            <v/>
          </cell>
          <cell r="HC47" t="str">
            <v/>
          </cell>
          <cell r="HD47" t="str">
            <v/>
          </cell>
          <cell r="HE47" t="str">
            <v/>
          </cell>
          <cell r="HF47" t="str">
            <v/>
          </cell>
          <cell r="HG47" t="str">
            <v/>
          </cell>
          <cell r="HH47" t="str">
            <v/>
          </cell>
          <cell r="HI47" t="str">
            <v/>
          </cell>
          <cell r="HJ47" t="str">
            <v/>
          </cell>
          <cell r="HK47" t="str">
            <v/>
          </cell>
          <cell r="HL47" t="str">
            <v/>
          </cell>
          <cell r="HM47" t="str">
            <v/>
          </cell>
          <cell r="HN47" t="str">
            <v/>
          </cell>
          <cell r="HO47" t="str">
            <v/>
          </cell>
          <cell r="HP47" t="str">
            <v/>
          </cell>
          <cell r="HQ47" t="str">
            <v/>
          </cell>
          <cell r="HR47" t="str">
            <v/>
          </cell>
          <cell r="HS47" t="str">
            <v/>
          </cell>
          <cell r="HT47" t="str">
            <v/>
          </cell>
          <cell r="HU47" t="str">
            <v/>
          </cell>
          <cell r="HV47" t="str">
            <v/>
          </cell>
          <cell r="HW47" t="str">
            <v/>
          </cell>
          <cell r="HX47" t="str">
            <v/>
          </cell>
          <cell r="HY47" t="str">
            <v/>
          </cell>
          <cell r="HZ47" t="str">
            <v/>
          </cell>
          <cell r="IA47" t="str">
            <v/>
          </cell>
          <cell r="IB47" t="str">
            <v/>
          </cell>
          <cell r="IC47" t="str">
            <v/>
          </cell>
          <cell r="ID47" t="str">
            <v/>
          </cell>
          <cell r="IE47" t="str">
            <v/>
          </cell>
          <cell r="IF47" t="str">
            <v/>
          </cell>
          <cell r="IG47" t="str">
            <v/>
          </cell>
          <cell r="IH47" t="str">
            <v/>
          </cell>
          <cell r="II47" t="str">
            <v/>
          </cell>
          <cell r="IJ47" t="str">
            <v/>
          </cell>
          <cell r="IK47" t="str">
            <v/>
          </cell>
          <cell r="IL47" t="str">
            <v/>
          </cell>
          <cell r="IM47" t="str">
            <v/>
          </cell>
          <cell r="IN47" t="str">
            <v/>
          </cell>
          <cell r="IO47" t="str">
            <v/>
          </cell>
          <cell r="IP47" t="str">
            <v/>
          </cell>
          <cell r="IQ47" t="str">
            <v/>
          </cell>
          <cell r="IR47" t="str">
            <v/>
          </cell>
          <cell r="IS47" t="str">
            <v/>
          </cell>
          <cell r="IT47" t="str">
            <v/>
          </cell>
          <cell r="IU47" t="str">
            <v/>
          </cell>
          <cell r="IV47" t="str">
            <v/>
          </cell>
          <cell r="IW47" t="str">
            <v/>
          </cell>
          <cell r="IX47" t="str">
            <v/>
          </cell>
          <cell r="IY47" t="str">
            <v/>
          </cell>
          <cell r="IZ47" t="str">
            <v/>
          </cell>
          <cell r="JA47" t="str">
            <v/>
          </cell>
          <cell r="JB47" t="str">
            <v/>
          </cell>
          <cell r="JC47" t="str">
            <v/>
          </cell>
          <cell r="JD47" t="str">
            <v/>
          </cell>
          <cell r="JE47" t="str">
            <v/>
          </cell>
          <cell r="JF47" t="str">
            <v/>
          </cell>
          <cell r="JG47" t="str">
            <v/>
          </cell>
          <cell r="JH47" t="str">
            <v/>
          </cell>
          <cell r="JI47" t="str">
            <v/>
          </cell>
          <cell r="JJ47" t="str">
            <v/>
          </cell>
          <cell r="JK47" t="str">
            <v/>
          </cell>
          <cell r="JL47" t="str">
            <v/>
          </cell>
          <cell r="JM47" t="str">
            <v/>
          </cell>
          <cell r="JN47" t="str">
            <v/>
          </cell>
          <cell r="JO47" t="str">
            <v/>
          </cell>
          <cell r="JP47" t="str">
            <v/>
          </cell>
          <cell r="JQ47" t="str">
            <v/>
          </cell>
          <cell r="JR47" t="str">
            <v/>
          </cell>
          <cell r="JS47" t="str">
            <v/>
          </cell>
          <cell r="JT47" t="str">
            <v/>
          </cell>
          <cell r="JU47" t="str">
            <v/>
          </cell>
          <cell r="JV47" t="str">
            <v/>
          </cell>
          <cell r="JW47" t="str">
            <v/>
          </cell>
          <cell r="JX47" t="str">
            <v/>
          </cell>
          <cell r="JY47" t="str">
            <v/>
          </cell>
          <cell r="JZ47" t="str">
            <v/>
          </cell>
          <cell r="KA47" t="str">
            <v/>
          </cell>
          <cell r="KB47" t="str">
            <v/>
          </cell>
          <cell r="KC47" t="str">
            <v/>
          </cell>
          <cell r="KD47" t="str">
            <v/>
          </cell>
          <cell r="KE47" t="str">
            <v/>
          </cell>
          <cell r="KF47" t="str">
            <v/>
          </cell>
          <cell r="KG47" t="str">
            <v/>
          </cell>
          <cell r="KH47" t="str">
            <v/>
          </cell>
          <cell r="KI47" t="str">
            <v/>
          </cell>
          <cell r="KJ47" t="str">
            <v/>
          </cell>
          <cell r="KK47" t="str">
            <v/>
          </cell>
          <cell r="KL47" t="str">
            <v/>
          </cell>
          <cell r="KM47" t="str">
            <v/>
          </cell>
          <cell r="KN47" t="str">
            <v/>
          </cell>
          <cell r="KO47" t="str">
            <v/>
          </cell>
          <cell r="KP47" t="str">
            <v/>
          </cell>
          <cell r="KQ47" t="str">
            <v/>
          </cell>
          <cell r="KR47" t="str">
            <v/>
          </cell>
          <cell r="KS47" t="str">
            <v/>
          </cell>
          <cell r="KT47" t="str">
            <v/>
          </cell>
          <cell r="KU47" t="str">
            <v/>
          </cell>
          <cell r="KV47" t="str">
            <v/>
          </cell>
          <cell r="KW47" t="str">
            <v/>
          </cell>
          <cell r="KX47" t="str">
            <v/>
          </cell>
          <cell r="KY47" t="str">
            <v/>
          </cell>
          <cell r="KZ47" t="str">
            <v/>
          </cell>
          <cell r="LA47" t="str">
            <v/>
          </cell>
          <cell r="LB47" t="str">
            <v/>
          </cell>
          <cell r="LC47" t="str">
            <v/>
          </cell>
          <cell r="LD47" t="str">
            <v/>
          </cell>
          <cell r="LE47" t="str">
            <v/>
          </cell>
          <cell r="LF47" t="str">
            <v/>
          </cell>
          <cell r="LG47" t="str">
            <v/>
          </cell>
          <cell r="LH47" t="str">
            <v/>
          </cell>
          <cell r="LI47" t="str">
            <v/>
          </cell>
          <cell r="LJ47" t="str">
            <v/>
          </cell>
          <cell r="LK47" t="str">
            <v/>
          </cell>
          <cell r="LL47" t="str">
            <v/>
          </cell>
          <cell r="LM47" t="str">
            <v/>
          </cell>
          <cell r="LN47" t="str">
            <v/>
          </cell>
          <cell r="LO47" t="str">
            <v/>
          </cell>
          <cell r="LP47" t="str">
            <v/>
          </cell>
          <cell r="LQ47" t="str">
            <v/>
          </cell>
          <cell r="LR47" t="str">
            <v/>
          </cell>
          <cell r="LS47" t="str">
            <v/>
          </cell>
          <cell r="LT47" t="str">
            <v/>
          </cell>
          <cell r="LU47" t="str">
            <v/>
          </cell>
          <cell r="LV47" t="str">
            <v/>
          </cell>
          <cell r="LW47" t="str">
            <v/>
          </cell>
          <cell r="LX47" t="str">
            <v/>
          </cell>
          <cell r="LY47" t="str">
            <v/>
          </cell>
          <cell r="LZ47" t="str">
            <v/>
          </cell>
          <cell r="MA47" t="str">
            <v/>
          </cell>
          <cell r="MB47" t="str">
            <v/>
          </cell>
          <cell r="MC47" t="str">
            <v/>
          </cell>
          <cell r="MD47" t="str">
            <v/>
          </cell>
          <cell r="ME47" t="str">
            <v/>
          </cell>
          <cell r="MF47" t="str">
            <v/>
          </cell>
          <cell r="MG47" t="str">
            <v/>
          </cell>
          <cell r="MH47" t="str">
            <v/>
          </cell>
          <cell r="MI47" t="str">
            <v/>
          </cell>
          <cell r="MJ47" t="str">
            <v/>
          </cell>
          <cell r="MK47" t="str">
            <v/>
          </cell>
          <cell r="ML47" t="str">
            <v/>
          </cell>
          <cell r="MM47" t="str">
            <v/>
          </cell>
          <cell r="MN47" t="str">
            <v/>
          </cell>
          <cell r="MO47" t="str">
            <v/>
          </cell>
          <cell r="MP47" t="str">
            <v/>
          </cell>
          <cell r="MQ47" t="str">
            <v/>
          </cell>
          <cell r="MR47" t="str">
            <v/>
          </cell>
          <cell r="MS47" t="str">
            <v/>
          </cell>
          <cell r="MT47" t="str">
            <v/>
          </cell>
          <cell r="MU47" t="str">
            <v/>
          </cell>
          <cell r="MV47" t="str">
            <v/>
          </cell>
          <cell r="MW47" t="str">
            <v/>
          </cell>
          <cell r="MX47" t="str">
            <v/>
          </cell>
          <cell r="MY47" t="str">
            <v/>
          </cell>
          <cell r="MZ47" t="str">
            <v/>
          </cell>
          <cell r="NA47" t="str">
            <v/>
          </cell>
          <cell r="NB47" t="str">
            <v/>
          </cell>
          <cell r="NC47" t="str">
            <v/>
          </cell>
          <cell r="ND47" t="str">
            <v/>
          </cell>
          <cell r="NE47" t="str">
            <v/>
          </cell>
          <cell r="NF47" t="str">
            <v/>
          </cell>
          <cell r="NG47" t="str">
            <v/>
          </cell>
          <cell r="NH47" t="str">
            <v/>
          </cell>
          <cell r="NI47" t="str">
            <v/>
          </cell>
          <cell r="NJ47" t="str">
            <v/>
          </cell>
          <cell r="NK47" t="str">
            <v/>
          </cell>
          <cell r="NL47" t="str">
            <v/>
          </cell>
          <cell r="NM47" t="str">
            <v/>
          </cell>
          <cell r="NN47" t="str">
            <v/>
          </cell>
          <cell r="NO47" t="str">
            <v/>
          </cell>
          <cell r="NP47" t="str">
            <v/>
          </cell>
          <cell r="NQ47" t="str">
            <v/>
          </cell>
          <cell r="NR47" t="str">
            <v/>
          </cell>
          <cell r="NS47" t="str">
            <v/>
          </cell>
          <cell r="NT47" t="str">
            <v/>
          </cell>
          <cell r="NU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 t="str">
            <v/>
          </cell>
          <cell r="CQ48" t="str">
            <v/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 t="str">
            <v/>
          </cell>
          <cell r="CY48" t="str">
            <v/>
          </cell>
          <cell r="CZ48" t="str">
            <v/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 t="str">
            <v/>
          </cell>
          <cell r="EE48" t="str">
            <v/>
          </cell>
          <cell r="EF48" t="str">
            <v/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  <cell r="EN48" t="str">
            <v/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 t="str">
            <v/>
          </cell>
          <cell r="EU48" t="str">
            <v/>
          </cell>
          <cell r="EV48" t="str">
            <v/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 t="str">
            <v/>
          </cell>
          <cell r="FC48" t="str">
            <v/>
          </cell>
          <cell r="FD48" t="str">
            <v/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 t="str">
            <v/>
          </cell>
          <cell r="FK48" t="str">
            <v/>
          </cell>
          <cell r="FL48" t="str">
            <v/>
          </cell>
          <cell r="FM48" t="str">
            <v/>
          </cell>
          <cell r="FN48" t="str">
            <v/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/>
          </cell>
          <cell r="FT48" t="str">
            <v/>
          </cell>
          <cell r="FU48" t="str">
            <v/>
          </cell>
          <cell r="FV48" t="str">
            <v/>
          </cell>
          <cell r="FW48" t="str">
            <v/>
          </cell>
          <cell r="FX48" t="str">
            <v/>
          </cell>
          <cell r="FY48" t="str">
            <v/>
          </cell>
          <cell r="FZ48" t="str">
            <v/>
          </cell>
          <cell r="GA48" t="str">
            <v/>
          </cell>
          <cell r="GB48" t="str">
            <v/>
          </cell>
          <cell r="GC48" t="str">
            <v/>
          </cell>
          <cell r="GD48" t="str">
            <v/>
          </cell>
          <cell r="GE48" t="str">
            <v/>
          </cell>
          <cell r="GF48" t="str">
            <v/>
          </cell>
          <cell r="GG48" t="str">
            <v/>
          </cell>
          <cell r="GH48" t="str">
            <v/>
          </cell>
          <cell r="GI48" t="str">
            <v/>
          </cell>
          <cell r="GJ48" t="str">
            <v/>
          </cell>
          <cell r="GK48" t="str">
            <v/>
          </cell>
          <cell r="GL48" t="str">
            <v/>
          </cell>
          <cell r="GM48" t="str">
            <v/>
          </cell>
          <cell r="GN48" t="str">
            <v/>
          </cell>
          <cell r="GO48" t="str">
            <v/>
          </cell>
          <cell r="GP48" t="str">
            <v/>
          </cell>
          <cell r="GQ48" t="str">
            <v/>
          </cell>
          <cell r="GR48" t="str">
            <v/>
          </cell>
          <cell r="GS48" t="str">
            <v/>
          </cell>
          <cell r="GT48" t="str">
            <v/>
          </cell>
          <cell r="GU48" t="str">
            <v/>
          </cell>
          <cell r="GV48" t="str">
            <v/>
          </cell>
          <cell r="GW48" t="str">
            <v/>
          </cell>
          <cell r="GX48" t="str">
            <v/>
          </cell>
          <cell r="GY48" t="str">
            <v/>
          </cell>
          <cell r="GZ48" t="str">
            <v/>
          </cell>
          <cell r="HA48" t="str">
            <v/>
          </cell>
          <cell r="HB48" t="str">
            <v/>
          </cell>
          <cell r="HC48" t="str">
            <v/>
          </cell>
          <cell r="HD48" t="str">
            <v/>
          </cell>
          <cell r="HE48" t="str">
            <v/>
          </cell>
          <cell r="HF48" t="str">
            <v/>
          </cell>
          <cell r="HG48" t="str">
            <v/>
          </cell>
          <cell r="HH48" t="str">
            <v/>
          </cell>
          <cell r="HI48" t="str">
            <v/>
          </cell>
          <cell r="HJ48" t="str">
            <v/>
          </cell>
          <cell r="HK48" t="str">
            <v/>
          </cell>
          <cell r="HL48" t="str">
            <v/>
          </cell>
          <cell r="HM48" t="str">
            <v/>
          </cell>
          <cell r="HN48" t="str">
            <v/>
          </cell>
          <cell r="HO48" t="str">
            <v/>
          </cell>
          <cell r="HP48" t="str">
            <v/>
          </cell>
          <cell r="HQ48" t="str">
            <v/>
          </cell>
          <cell r="HR48" t="str">
            <v/>
          </cell>
          <cell r="HS48" t="str">
            <v/>
          </cell>
          <cell r="HT48" t="str">
            <v/>
          </cell>
          <cell r="HU48" t="str">
            <v/>
          </cell>
          <cell r="HV48" t="str">
            <v/>
          </cell>
          <cell r="HW48" t="str">
            <v/>
          </cell>
          <cell r="HX48" t="str">
            <v/>
          </cell>
          <cell r="HY48" t="str">
            <v/>
          </cell>
          <cell r="HZ48" t="str">
            <v/>
          </cell>
          <cell r="IA48" t="str">
            <v/>
          </cell>
          <cell r="IB48" t="str">
            <v/>
          </cell>
          <cell r="IC48" t="str">
            <v/>
          </cell>
          <cell r="ID48" t="str">
            <v/>
          </cell>
          <cell r="IE48" t="str">
            <v/>
          </cell>
          <cell r="IF48" t="str">
            <v/>
          </cell>
          <cell r="IG48" t="str">
            <v/>
          </cell>
          <cell r="IH48" t="str">
            <v/>
          </cell>
          <cell r="II48" t="str">
            <v/>
          </cell>
          <cell r="IJ48" t="str">
            <v/>
          </cell>
          <cell r="IK48" t="str">
            <v/>
          </cell>
          <cell r="IL48" t="str">
            <v/>
          </cell>
          <cell r="IM48" t="str">
            <v/>
          </cell>
          <cell r="IN48" t="str">
            <v/>
          </cell>
          <cell r="IO48" t="str">
            <v/>
          </cell>
          <cell r="IP48" t="str">
            <v/>
          </cell>
          <cell r="IQ48" t="str">
            <v/>
          </cell>
          <cell r="IR48" t="str">
            <v/>
          </cell>
          <cell r="IS48" t="str">
            <v/>
          </cell>
          <cell r="IT48" t="str">
            <v/>
          </cell>
          <cell r="IU48" t="str">
            <v/>
          </cell>
          <cell r="IV48" t="str">
            <v/>
          </cell>
          <cell r="IW48" t="str">
            <v/>
          </cell>
          <cell r="IX48" t="str">
            <v/>
          </cell>
          <cell r="IY48" t="str">
            <v/>
          </cell>
          <cell r="IZ48" t="str">
            <v/>
          </cell>
          <cell r="JA48" t="str">
            <v/>
          </cell>
          <cell r="JB48" t="str">
            <v/>
          </cell>
          <cell r="JC48" t="str">
            <v/>
          </cell>
          <cell r="JD48" t="str">
            <v/>
          </cell>
          <cell r="JE48" t="str">
            <v/>
          </cell>
          <cell r="JF48" t="str">
            <v/>
          </cell>
          <cell r="JG48" t="str">
            <v/>
          </cell>
          <cell r="JH48" t="str">
            <v/>
          </cell>
          <cell r="JI48" t="str">
            <v/>
          </cell>
          <cell r="JJ48" t="str">
            <v/>
          </cell>
          <cell r="JK48" t="str">
            <v/>
          </cell>
          <cell r="JL48" t="str">
            <v/>
          </cell>
          <cell r="JM48" t="str">
            <v/>
          </cell>
          <cell r="JN48" t="str">
            <v/>
          </cell>
          <cell r="JO48" t="str">
            <v/>
          </cell>
          <cell r="JP48" t="str">
            <v/>
          </cell>
          <cell r="JQ48" t="str">
            <v/>
          </cell>
          <cell r="JR48" t="str">
            <v/>
          </cell>
          <cell r="JS48" t="str">
            <v/>
          </cell>
          <cell r="JT48" t="str">
            <v/>
          </cell>
          <cell r="JU48" t="str">
            <v/>
          </cell>
          <cell r="JV48" t="str">
            <v/>
          </cell>
          <cell r="JW48" t="str">
            <v/>
          </cell>
          <cell r="JX48" t="str">
            <v/>
          </cell>
          <cell r="JY48" t="str">
            <v/>
          </cell>
          <cell r="JZ48" t="str">
            <v/>
          </cell>
          <cell r="KA48" t="str">
            <v/>
          </cell>
          <cell r="KB48" t="str">
            <v/>
          </cell>
          <cell r="KC48" t="str">
            <v/>
          </cell>
          <cell r="KD48" t="str">
            <v/>
          </cell>
          <cell r="KE48" t="str">
            <v/>
          </cell>
          <cell r="KF48" t="str">
            <v/>
          </cell>
          <cell r="KG48" t="str">
            <v/>
          </cell>
          <cell r="KH48" t="str">
            <v/>
          </cell>
          <cell r="KI48" t="str">
            <v/>
          </cell>
          <cell r="KJ48" t="str">
            <v/>
          </cell>
          <cell r="KK48" t="str">
            <v/>
          </cell>
          <cell r="KL48" t="str">
            <v/>
          </cell>
          <cell r="KM48" t="str">
            <v/>
          </cell>
          <cell r="KN48" t="str">
            <v/>
          </cell>
          <cell r="KO48" t="str">
            <v/>
          </cell>
          <cell r="KP48" t="str">
            <v/>
          </cell>
          <cell r="KQ48" t="str">
            <v/>
          </cell>
          <cell r="KR48" t="str">
            <v/>
          </cell>
          <cell r="KS48" t="str">
            <v/>
          </cell>
          <cell r="KT48" t="str">
            <v/>
          </cell>
          <cell r="KU48" t="str">
            <v/>
          </cell>
          <cell r="KV48" t="str">
            <v/>
          </cell>
          <cell r="KW48" t="str">
            <v/>
          </cell>
          <cell r="KX48" t="str">
            <v/>
          </cell>
          <cell r="KY48" t="str">
            <v/>
          </cell>
          <cell r="KZ48" t="str">
            <v/>
          </cell>
          <cell r="LA48" t="str">
            <v/>
          </cell>
          <cell r="LB48" t="str">
            <v/>
          </cell>
          <cell r="LC48" t="str">
            <v/>
          </cell>
          <cell r="LD48" t="str">
            <v/>
          </cell>
          <cell r="LE48" t="str">
            <v/>
          </cell>
          <cell r="LF48" t="str">
            <v/>
          </cell>
          <cell r="LG48" t="str">
            <v/>
          </cell>
          <cell r="LH48" t="str">
            <v/>
          </cell>
          <cell r="LI48" t="str">
            <v/>
          </cell>
          <cell r="LJ48" t="str">
            <v/>
          </cell>
          <cell r="LK48" t="str">
            <v/>
          </cell>
          <cell r="LL48" t="str">
            <v/>
          </cell>
          <cell r="LM48" t="str">
            <v/>
          </cell>
          <cell r="LN48" t="str">
            <v/>
          </cell>
          <cell r="LO48" t="str">
            <v/>
          </cell>
          <cell r="LP48" t="str">
            <v/>
          </cell>
          <cell r="LQ48" t="str">
            <v/>
          </cell>
          <cell r="LR48" t="str">
            <v/>
          </cell>
          <cell r="LS48" t="str">
            <v/>
          </cell>
          <cell r="LT48" t="str">
            <v/>
          </cell>
          <cell r="LU48" t="str">
            <v/>
          </cell>
          <cell r="LV48" t="str">
            <v/>
          </cell>
          <cell r="LW48" t="str">
            <v/>
          </cell>
          <cell r="LX48" t="str">
            <v/>
          </cell>
          <cell r="LY48" t="str">
            <v/>
          </cell>
          <cell r="LZ48" t="str">
            <v/>
          </cell>
          <cell r="MA48" t="str">
            <v/>
          </cell>
          <cell r="MB48" t="str">
            <v/>
          </cell>
          <cell r="MC48" t="str">
            <v/>
          </cell>
          <cell r="MD48" t="str">
            <v/>
          </cell>
          <cell r="ME48" t="str">
            <v/>
          </cell>
          <cell r="MF48" t="str">
            <v/>
          </cell>
          <cell r="MG48" t="str">
            <v/>
          </cell>
          <cell r="MH48" t="str">
            <v/>
          </cell>
          <cell r="MI48" t="str">
            <v/>
          </cell>
          <cell r="MJ48" t="str">
            <v/>
          </cell>
          <cell r="MK48" t="str">
            <v/>
          </cell>
          <cell r="ML48" t="str">
            <v/>
          </cell>
          <cell r="MM48" t="str">
            <v/>
          </cell>
          <cell r="MN48" t="str">
            <v/>
          </cell>
          <cell r="MO48" t="str">
            <v/>
          </cell>
          <cell r="MP48" t="str">
            <v/>
          </cell>
          <cell r="MQ48" t="str">
            <v/>
          </cell>
          <cell r="MR48" t="str">
            <v/>
          </cell>
          <cell r="MS48" t="str">
            <v/>
          </cell>
          <cell r="MT48" t="str">
            <v/>
          </cell>
          <cell r="MU48" t="str">
            <v/>
          </cell>
          <cell r="MV48" t="str">
            <v/>
          </cell>
          <cell r="MW48" t="str">
            <v/>
          </cell>
          <cell r="MX48" t="str">
            <v/>
          </cell>
          <cell r="MY48" t="str">
            <v/>
          </cell>
          <cell r="MZ48" t="str">
            <v/>
          </cell>
          <cell r="NA48" t="str">
            <v/>
          </cell>
          <cell r="NB48" t="str">
            <v/>
          </cell>
          <cell r="NC48" t="str">
            <v/>
          </cell>
          <cell r="ND48" t="str">
            <v/>
          </cell>
          <cell r="NE48" t="str">
            <v/>
          </cell>
          <cell r="NF48" t="str">
            <v/>
          </cell>
          <cell r="NG48" t="str">
            <v/>
          </cell>
          <cell r="NH48" t="str">
            <v/>
          </cell>
          <cell r="NI48" t="str">
            <v/>
          </cell>
          <cell r="NJ48" t="str">
            <v/>
          </cell>
          <cell r="NK48" t="str">
            <v/>
          </cell>
          <cell r="NL48" t="str">
            <v/>
          </cell>
          <cell r="NM48" t="str">
            <v/>
          </cell>
          <cell r="NN48" t="str">
            <v/>
          </cell>
          <cell r="NO48" t="str">
            <v/>
          </cell>
          <cell r="NP48" t="str">
            <v/>
          </cell>
          <cell r="NQ48" t="str">
            <v/>
          </cell>
          <cell r="NR48" t="str">
            <v/>
          </cell>
          <cell r="NS48" t="str">
            <v/>
          </cell>
          <cell r="NT48" t="str">
            <v/>
          </cell>
          <cell r="NU48" t="str">
            <v/>
          </cell>
        </row>
      </sheetData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>
        <row r="54">
          <cell r="Q54">
            <v>4</v>
          </cell>
        </row>
      </sheetData>
      <sheetData sheetId="18">
        <row r="54">
          <cell r="Q54">
            <v>0</v>
          </cell>
        </row>
      </sheetData>
      <sheetData sheetId="19"/>
      <sheetData sheetId="20">
        <row r="54">
          <cell r="Q54" t="str">
            <v/>
          </cell>
        </row>
      </sheetData>
      <sheetData sheetId="21">
        <row r="54">
          <cell r="Q54" t="str">
            <v/>
          </cell>
        </row>
      </sheetData>
      <sheetData sheetId="22">
        <row r="54">
          <cell r="Q54" t="str">
            <v/>
          </cell>
        </row>
      </sheetData>
      <sheetData sheetId="23">
        <row r="54">
          <cell r="Q54" t="str">
            <v/>
          </cell>
        </row>
      </sheetData>
      <sheetData sheetId="24">
        <row r="54">
          <cell r="Q54" t="str">
            <v/>
          </cell>
        </row>
      </sheetData>
      <sheetData sheetId="25">
        <row r="54">
          <cell r="Q54" t="str">
            <v/>
          </cell>
        </row>
      </sheetData>
      <sheetData sheetId="26">
        <row r="54">
          <cell r="Q54" t="str">
            <v/>
          </cell>
        </row>
      </sheetData>
      <sheetData sheetId="27">
        <row r="54">
          <cell r="Q54" t="str">
            <v/>
          </cell>
        </row>
      </sheetData>
      <sheetData sheetId="28">
        <row r="54">
          <cell r="Q54" t="str">
            <v/>
          </cell>
        </row>
      </sheetData>
      <sheetData sheetId="29">
        <row r="54">
          <cell r="Q54" t="str">
            <v/>
          </cell>
        </row>
      </sheetData>
      <sheetData sheetId="30">
        <row r="54">
          <cell r="Q54" t="str">
            <v/>
          </cell>
        </row>
      </sheetData>
      <sheetData sheetId="31">
        <row r="54">
          <cell r="Q54" t="str">
            <v/>
          </cell>
        </row>
      </sheetData>
      <sheetData sheetId="32">
        <row r="54">
          <cell r="Q54" t="str">
            <v/>
          </cell>
        </row>
      </sheetData>
      <sheetData sheetId="33">
        <row r="54">
          <cell r="Q54" t="str">
            <v/>
          </cell>
        </row>
      </sheetData>
      <sheetData sheetId="34">
        <row r="54">
          <cell r="Q54" t="str">
            <v/>
          </cell>
        </row>
      </sheetData>
      <sheetData sheetId="35">
        <row r="54">
          <cell r="Q54" t="str">
            <v/>
          </cell>
        </row>
      </sheetData>
      <sheetData sheetId="36">
        <row r="54">
          <cell r="Q54" t="str">
            <v/>
          </cell>
        </row>
      </sheetData>
      <sheetData sheetId="37" refreshError="1"/>
      <sheetData sheetId="38">
        <row r="54">
          <cell r="Q54" t="str">
            <v/>
          </cell>
        </row>
      </sheetData>
      <sheetData sheetId="39">
        <row r="54">
          <cell r="Q54" t="str">
            <v/>
          </cell>
        </row>
      </sheetData>
      <sheetData sheetId="40">
        <row r="54">
          <cell r="Q54" t="str">
            <v/>
          </cell>
        </row>
      </sheetData>
      <sheetData sheetId="41" refreshError="1"/>
      <sheetData sheetId="42" refreshError="1"/>
      <sheetData sheetId="43">
        <row r="56">
          <cell r="T56">
            <v>0</v>
          </cell>
        </row>
      </sheetData>
      <sheetData sheetId="44">
        <row r="56">
          <cell r="T56">
            <v>0</v>
          </cell>
        </row>
      </sheetData>
      <sheetData sheetId="45">
        <row r="56">
          <cell r="T56">
            <v>0</v>
          </cell>
        </row>
      </sheetData>
      <sheetData sheetId="46">
        <row r="56">
          <cell r="T56">
            <v>0</v>
          </cell>
        </row>
      </sheetData>
      <sheetData sheetId="47">
        <row r="56">
          <cell r="T56">
            <v>2.31</v>
          </cell>
        </row>
      </sheetData>
      <sheetData sheetId="48">
        <row r="56">
          <cell r="T56">
            <v>0</v>
          </cell>
        </row>
      </sheetData>
      <sheetData sheetId="49">
        <row r="56">
          <cell r="T56">
            <v>0</v>
          </cell>
        </row>
      </sheetData>
      <sheetData sheetId="50">
        <row r="56">
          <cell r="T56">
            <v>0</v>
          </cell>
        </row>
      </sheetData>
      <sheetData sheetId="51">
        <row r="56">
          <cell r="T56">
            <v>0</v>
          </cell>
        </row>
      </sheetData>
      <sheetData sheetId="52">
        <row r="56">
          <cell r="T56">
            <v>0</v>
          </cell>
        </row>
      </sheetData>
      <sheetData sheetId="53">
        <row r="56">
          <cell r="T56">
            <v>0</v>
          </cell>
        </row>
      </sheetData>
      <sheetData sheetId="54">
        <row r="56">
          <cell r="T56">
            <v>2.15</v>
          </cell>
        </row>
      </sheetData>
      <sheetData sheetId="55">
        <row r="56">
          <cell r="T56">
            <v>0</v>
          </cell>
        </row>
      </sheetData>
      <sheetData sheetId="56">
        <row r="56">
          <cell r="T56">
            <v>0</v>
          </cell>
        </row>
      </sheetData>
      <sheetData sheetId="57">
        <row r="56">
          <cell r="T56">
            <v>0</v>
          </cell>
        </row>
      </sheetData>
      <sheetData sheetId="58">
        <row r="56">
          <cell r="T56">
            <v>0</v>
          </cell>
        </row>
      </sheetData>
      <sheetData sheetId="59">
        <row r="56">
          <cell r="T56">
            <v>0</v>
          </cell>
        </row>
      </sheetData>
      <sheetData sheetId="60">
        <row r="56">
          <cell r="T56">
            <v>0</v>
          </cell>
        </row>
      </sheetData>
      <sheetData sheetId="61">
        <row r="56">
          <cell r="T56">
            <v>0</v>
          </cell>
        </row>
      </sheetData>
      <sheetData sheetId="62">
        <row r="56">
          <cell r="T56">
            <v>0</v>
          </cell>
        </row>
      </sheetData>
      <sheetData sheetId="63">
        <row r="56">
          <cell r="T56">
            <v>0</v>
          </cell>
        </row>
      </sheetData>
      <sheetData sheetId="64">
        <row r="56">
          <cell r="T56">
            <v>0</v>
          </cell>
        </row>
      </sheetData>
      <sheetData sheetId="65">
        <row r="56">
          <cell r="T56">
            <v>0</v>
          </cell>
        </row>
      </sheetData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 AK"/>
      <sheetName val="X PB"/>
      <sheetName val="X AP 1"/>
      <sheetName val="X AP 2"/>
      <sheetName val="X PN 1"/>
      <sheetName val="X PN 2"/>
      <sheetName val="XI AK"/>
      <sheetName val="XI PB"/>
      <sheetName val="XI AP1"/>
      <sheetName val="XI AP2"/>
      <sheetName val="XI PN1"/>
      <sheetName val="XI PN2"/>
      <sheetName val="XII AK"/>
      <sheetName val="XII PB"/>
      <sheetName val="XII AP1"/>
      <sheetName val="XII AP2"/>
      <sheetName val="XII PN1"/>
      <sheetName val="XII PN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B2" t="str">
            <v>X AK</v>
          </cell>
          <cell r="C2" t="str">
            <v>Ni Km Westa A.Dewi,SE</v>
          </cell>
          <cell r="D2" t="str">
            <v>197308062006042000</v>
          </cell>
        </row>
        <row r="3">
          <cell r="B3" t="str">
            <v>X PB</v>
          </cell>
          <cell r="C3" t="str">
            <v>Rahmat Hidayat, S.Ag,SH</v>
          </cell>
        </row>
        <row r="4">
          <cell r="B4" t="str">
            <v>X AP1</v>
          </cell>
          <cell r="C4" t="str">
            <v>Rina Sutriani, S.Pd</v>
          </cell>
          <cell r="D4" t="str">
            <v>19751216 200901 2 003</v>
          </cell>
        </row>
        <row r="5">
          <cell r="B5" t="str">
            <v>X AP2</v>
          </cell>
          <cell r="C5" t="str">
            <v>Ratnawati, S.Kom.</v>
          </cell>
          <cell r="D5" t="str">
            <v>197404172006042000</v>
          </cell>
        </row>
        <row r="6">
          <cell r="B6" t="str">
            <v>X PN1</v>
          </cell>
          <cell r="C6" t="str">
            <v>Andri Wijayanti, SE</v>
          </cell>
          <cell r="D6" t="str">
            <v>19801012 200901 2 008</v>
          </cell>
        </row>
        <row r="7">
          <cell r="B7" t="str">
            <v>X PN2</v>
          </cell>
          <cell r="C7" t="str">
            <v>J a m i l , SE</v>
          </cell>
          <cell r="D7" t="str">
            <v>19661231 198903 1 190</v>
          </cell>
        </row>
        <row r="8">
          <cell r="B8" t="str">
            <v>XI AK</v>
          </cell>
          <cell r="C8" t="str">
            <v>Dra.Sri Rahaju</v>
          </cell>
          <cell r="D8" t="str">
            <v>196508022005012000</v>
          </cell>
        </row>
        <row r="9">
          <cell r="B9" t="str">
            <v>XI PB</v>
          </cell>
          <cell r="C9" t="str">
            <v>Dra. Hj. Nurwilayah</v>
          </cell>
          <cell r="D9" t="str">
            <v>19550212 198203 2 007</v>
          </cell>
        </row>
        <row r="10">
          <cell r="B10" t="str">
            <v>XI AP1</v>
          </cell>
          <cell r="C10" t="str">
            <v>Luk Luk Ussibian,S.Pd</v>
          </cell>
          <cell r="D10" t="str">
            <v>197806062005012000</v>
          </cell>
        </row>
        <row r="11">
          <cell r="B11" t="str">
            <v>XI AP2</v>
          </cell>
          <cell r="C11" t="str">
            <v>Dra.Hari Sakti Pujiastuti</v>
          </cell>
          <cell r="D11" t="str">
            <v>196211101990032000</v>
          </cell>
        </row>
        <row r="12">
          <cell r="B12" t="str">
            <v>XI PN1</v>
          </cell>
          <cell r="C12" t="str">
            <v>S r y a w a n , SPd</v>
          </cell>
          <cell r="D12" t="str">
            <v>196906161992022001</v>
          </cell>
        </row>
        <row r="13">
          <cell r="B13" t="str">
            <v>XI PN2</v>
          </cell>
          <cell r="C13" t="str">
            <v>Sopianita, ST</v>
          </cell>
        </row>
        <row r="14">
          <cell r="B14" t="str">
            <v>XII AK</v>
          </cell>
          <cell r="C14" t="str">
            <v>Sugito,S.Pd</v>
          </cell>
        </row>
        <row r="15">
          <cell r="B15" t="str">
            <v>XII PB</v>
          </cell>
          <cell r="C15" t="str">
            <v>Hana Polina Bofe,SPd</v>
          </cell>
          <cell r="D15" t="str">
            <v>196306191989032005</v>
          </cell>
        </row>
        <row r="16">
          <cell r="B16" t="str">
            <v>XII AP1</v>
          </cell>
          <cell r="C16" t="str">
            <v>Drs. Abdullah</v>
          </cell>
          <cell r="D16" t="str">
            <v>19621231 198803 1 255</v>
          </cell>
        </row>
        <row r="17">
          <cell r="B17" t="str">
            <v>XII AP2</v>
          </cell>
          <cell r="C17" t="str">
            <v>Zulfawati , SPd</v>
          </cell>
          <cell r="D17" t="str">
            <v>196701082000032000</v>
          </cell>
        </row>
        <row r="18">
          <cell r="B18" t="str">
            <v>XII PN1</v>
          </cell>
          <cell r="C18" t="str">
            <v>Dra.Ni Wayan Narthini</v>
          </cell>
          <cell r="D18" t="str">
            <v>196012311986032186</v>
          </cell>
        </row>
        <row r="19">
          <cell r="B19" t="str">
            <v>XII PN2</v>
          </cell>
          <cell r="C19" t="str">
            <v>Dra. Rr.Sri Anjrah P.</v>
          </cell>
          <cell r="D19" t="str">
            <v>196512311991032100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showGridLines="0" showRowColHeaders="0" tabSelected="1" workbookViewId="0">
      <selection activeCell="D12" sqref="D12:G12"/>
    </sheetView>
  </sheetViews>
  <sheetFormatPr defaultRowHeight="15"/>
  <cols>
    <col min="3" max="3" width="10.140625" bestFit="1" customWidth="1"/>
    <col min="13" max="13" width="10.7109375" customWidth="1"/>
    <col min="14" max="14" width="10.7109375" hidden="1" customWidth="1"/>
    <col min="15" max="15" width="10.7109375" customWidth="1"/>
  </cols>
  <sheetData>
    <row r="2" spans="2:14" ht="15" customHeight="1">
      <c r="B2" s="42"/>
      <c r="C2" s="42"/>
      <c r="D2" s="42"/>
      <c r="E2" s="42"/>
      <c r="F2" s="42"/>
      <c r="G2" s="42"/>
      <c r="H2" s="42"/>
      <c r="I2" s="42"/>
      <c r="J2" s="42"/>
    </row>
    <row r="3" spans="2:14" ht="15" customHeight="1">
      <c r="B3" s="42"/>
      <c r="C3" s="42"/>
      <c r="D3" s="42"/>
      <c r="E3" s="42"/>
      <c r="F3" s="42"/>
      <c r="G3" s="42"/>
      <c r="H3" s="42"/>
      <c r="I3" s="42"/>
      <c r="J3" s="42"/>
      <c r="N3" t="s">
        <v>364</v>
      </c>
    </row>
    <row r="4" spans="2:14" ht="15" customHeight="1">
      <c r="B4" s="42"/>
      <c r="C4" s="42"/>
      <c r="D4" s="42"/>
      <c r="E4" s="42"/>
      <c r="F4" s="42"/>
      <c r="G4" s="42"/>
      <c r="H4" s="42"/>
      <c r="I4" s="42"/>
      <c r="J4" s="42"/>
      <c r="N4" t="s">
        <v>95</v>
      </c>
    </row>
    <row r="5" spans="2:14" ht="15" customHeight="1">
      <c r="B5" s="42"/>
      <c r="C5" s="42"/>
      <c r="D5" s="42"/>
      <c r="E5" s="42"/>
      <c r="F5" s="42"/>
      <c r="G5" s="42"/>
      <c r="H5" s="42"/>
      <c r="I5" s="42"/>
      <c r="J5" s="42"/>
      <c r="N5" t="s">
        <v>98</v>
      </c>
    </row>
    <row r="6" spans="2:14" ht="15" customHeight="1">
      <c r="B6" s="42"/>
      <c r="C6" s="42"/>
      <c r="D6" s="42"/>
      <c r="E6" s="42"/>
      <c r="F6" s="42"/>
      <c r="G6" s="42"/>
      <c r="H6" s="42"/>
      <c r="I6" s="42"/>
      <c r="J6" s="42"/>
      <c r="N6" t="s">
        <v>99</v>
      </c>
    </row>
    <row r="7" spans="2:14" ht="15" customHeight="1">
      <c r="N7" t="s">
        <v>96</v>
      </c>
    </row>
    <row r="8" spans="2:14" ht="15" customHeight="1">
      <c r="N8" t="s">
        <v>97</v>
      </c>
    </row>
    <row r="9" spans="2:14" ht="15" customHeight="1">
      <c r="B9" s="263" t="s">
        <v>53</v>
      </c>
      <c r="C9" s="263"/>
      <c r="D9" s="263"/>
      <c r="E9" s="263"/>
      <c r="F9" s="263"/>
      <c r="G9" s="263"/>
      <c r="H9" s="263"/>
      <c r="I9" s="263"/>
      <c r="J9" s="263"/>
      <c r="N9" t="s">
        <v>373</v>
      </c>
    </row>
    <row r="10" spans="2:14">
      <c r="B10" s="263"/>
      <c r="C10" s="263"/>
      <c r="D10" s="263"/>
      <c r="E10" s="263"/>
      <c r="F10" s="263"/>
      <c r="G10" s="263"/>
      <c r="H10" s="263"/>
      <c r="I10" s="263"/>
      <c r="J10" s="263"/>
      <c r="N10" t="s">
        <v>406</v>
      </c>
    </row>
    <row r="11" spans="2:14">
      <c r="N11" t="s">
        <v>437</v>
      </c>
    </row>
    <row r="12" spans="2:14">
      <c r="C12" s="35" t="s">
        <v>15</v>
      </c>
      <c r="D12" s="264"/>
      <c r="E12" s="264"/>
      <c r="F12" s="264"/>
      <c r="G12" s="264"/>
      <c r="H12" s="269" t="s">
        <v>360</v>
      </c>
      <c r="I12" s="270"/>
      <c r="N12" t="s">
        <v>474</v>
      </c>
    </row>
    <row r="13" spans="2:14">
      <c r="C13" s="35" t="s">
        <v>47</v>
      </c>
      <c r="D13" s="264" t="str">
        <f>IF(D12="","",VLOOKUP($D$12,mapel!$A$14:$D$33,3,0))</f>
        <v/>
      </c>
      <c r="E13" s="264"/>
      <c r="F13" s="264"/>
      <c r="G13" s="264"/>
      <c r="N13" t="s">
        <v>509</v>
      </c>
    </row>
    <row r="14" spans="2:14">
      <c r="C14" s="35" t="s">
        <v>54</v>
      </c>
      <c r="D14" s="265" t="str">
        <f>IF(D13="","",VLOOKUP($D$12,mapel!$A$14:$D$33,4,0))</f>
        <v/>
      </c>
      <c r="E14" s="265"/>
      <c r="F14" s="265"/>
      <c r="G14" s="265"/>
      <c r="N14" t="s">
        <v>540</v>
      </c>
    </row>
    <row r="15" spans="2:14">
      <c r="C15" s="51" t="s">
        <v>55</v>
      </c>
      <c r="D15" s="266" t="s">
        <v>652</v>
      </c>
      <c r="E15" s="267"/>
      <c r="F15" s="267"/>
      <c r="G15" s="268"/>
      <c r="N15" t="s">
        <v>572</v>
      </c>
    </row>
  </sheetData>
  <dataConsolidate/>
  <mergeCells count="6">
    <mergeCell ref="B9:J10"/>
    <mergeCell ref="D12:G12"/>
    <mergeCell ref="D13:G13"/>
    <mergeCell ref="D14:G14"/>
    <mergeCell ref="D15:G15"/>
    <mergeCell ref="H12:I12"/>
  </mergeCells>
  <dataValidations count="1">
    <dataValidation type="list" errorStyle="information" allowBlank="1" showInputMessage="1" showErrorMessage="1" error="Kelas Tidak Ada Dalam Daftar" prompt="Silakan Pilih Kelas Sesuai Daftar" sqref="D12:G12">
      <formula1>$N$3:$N$23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61"/>
  <sheetViews>
    <sheetView showGridLines="0" showRowColHeaders="0" view="pageBreakPreview" zoomScaleSheetLayoutView="100" workbookViewId="0">
      <pane ySplit="8" topLeftCell="A9" activePane="bottomLeft" state="frozen"/>
      <selection pane="bottomLeft" activeCell="L13" sqref="L13"/>
    </sheetView>
  </sheetViews>
  <sheetFormatPr defaultColWidth="8.85546875" defaultRowHeight="15"/>
  <cols>
    <col min="1" max="1" width="5.28515625" style="3" customWidth="1"/>
    <col min="2" max="2" width="7.5703125" style="3" customWidth="1"/>
    <col min="3" max="3" width="26.140625" style="3" customWidth="1"/>
    <col min="4" max="4" width="6.85546875" style="3" customWidth="1"/>
    <col min="5" max="5" width="7" style="5" customWidth="1"/>
    <col min="6" max="7" width="7.5703125" style="4" customWidth="1"/>
    <col min="8" max="9" width="7.7109375" style="3" customWidth="1"/>
    <col min="10" max="10" width="9" style="2" customWidth="1"/>
    <col min="11" max="12" width="9.140625" style="1" customWidth="1"/>
    <col min="13" max="16" width="8.85546875" style="1"/>
    <col min="17" max="17" width="10.7109375" style="1" customWidth="1"/>
    <col min="18" max="18" width="10.7109375" style="1" hidden="1" customWidth="1"/>
    <col min="19" max="19" width="10.7109375" style="1" customWidth="1"/>
    <col min="20" max="16384" width="8.85546875" style="1"/>
  </cols>
  <sheetData>
    <row r="1" spans="1:18" ht="25.5" customHeight="1">
      <c r="A1" s="271" t="s">
        <v>45</v>
      </c>
      <c r="B1" s="271"/>
      <c r="C1" s="271"/>
      <c r="D1" s="271"/>
      <c r="E1" s="271"/>
      <c r="F1" s="271"/>
      <c r="G1" s="271"/>
      <c r="H1" s="271"/>
      <c r="I1" s="37"/>
    </row>
    <row r="2" spans="1:18" ht="15" customHeight="1">
      <c r="A2" s="25" t="s">
        <v>16</v>
      </c>
      <c r="B2" s="25"/>
      <c r="C2" s="25" t="s">
        <v>23</v>
      </c>
      <c r="D2" s="25"/>
      <c r="E2" s="30"/>
      <c r="F2" s="25" t="s">
        <v>15</v>
      </c>
      <c r="H2" s="272" t="str">
        <f>": "&amp;Menu!D12</f>
        <v xml:space="preserve">: </v>
      </c>
      <c r="I2" s="272"/>
      <c r="J2" s="32"/>
      <c r="K2" s="31" t="s">
        <v>22</v>
      </c>
    </row>
    <row r="3" spans="1:18">
      <c r="A3" s="25" t="s">
        <v>14</v>
      </c>
      <c r="B3" s="25"/>
      <c r="C3" s="25" t="s">
        <v>24</v>
      </c>
      <c r="D3" s="25"/>
      <c r="E3" s="30"/>
      <c r="F3" s="1"/>
      <c r="H3" s="272"/>
      <c r="I3" s="272"/>
    </row>
    <row r="4" spans="1:18">
      <c r="A4" s="25" t="s">
        <v>12</v>
      </c>
      <c r="B4" s="25"/>
      <c r="C4" s="25" t="str">
        <f>IF($J$2="",": ",": "&amp;VLOOKUP($J$2,Nilai!$A$6:$C$48,3,0))</f>
        <v xml:space="preserve">: </v>
      </c>
      <c r="D4" s="25"/>
      <c r="E4" s="30"/>
      <c r="F4" s="25" t="s">
        <v>13</v>
      </c>
      <c r="H4" s="254" t="s">
        <v>358</v>
      </c>
      <c r="I4" s="25"/>
    </row>
    <row r="5" spans="1:18">
      <c r="A5" s="25" t="s">
        <v>10</v>
      </c>
      <c r="B5" s="25"/>
      <c r="C5" s="25" t="str">
        <f>IF($J$2="",": ",": "&amp;VLOOKUP($J$2,Nilai!$A$6:$C$48,2,0))</f>
        <v xml:space="preserve">: </v>
      </c>
      <c r="D5" s="25"/>
      <c r="E5" s="30"/>
      <c r="F5" s="25" t="s">
        <v>11</v>
      </c>
      <c r="H5" s="254" t="s">
        <v>359</v>
      </c>
      <c r="I5" s="25"/>
    </row>
    <row r="6" spans="1:18" ht="8.4499999999999993" customHeight="1">
      <c r="A6" s="28"/>
      <c r="B6" s="28"/>
    </row>
    <row r="7" spans="1:18" ht="18">
      <c r="A7" s="29" t="s">
        <v>9</v>
      </c>
      <c r="B7" s="28"/>
    </row>
    <row r="8" spans="1:18" ht="16.5" customHeight="1">
      <c r="A8" s="277" t="s">
        <v>8</v>
      </c>
      <c r="B8" s="278"/>
      <c r="C8" s="279"/>
      <c r="D8" s="285" t="s">
        <v>36</v>
      </c>
      <c r="E8" s="283" t="s">
        <v>7</v>
      </c>
      <c r="F8" s="284"/>
      <c r="G8" s="284"/>
      <c r="H8" s="274" t="s">
        <v>52</v>
      </c>
      <c r="I8" s="46"/>
    </row>
    <row r="9" spans="1:18" ht="33" customHeight="1">
      <c r="A9" s="280"/>
      <c r="B9" s="281"/>
      <c r="C9" s="282"/>
      <c r="D9" s="286"/>
      <c r="E9" s="34" t="s">
        <v>33</v>
      </c>
      <c r="F9" s="33" t="s">
        <v>34</v>
      </c>
      <c r="G9" s="33" t="s">
        <v>35</v>
      </c>
      <c r="H9" s="274"/>
      <c r="I9" s="46"/>
      <c r="J9" s="1"/>
      <c r="R9" s="1" t="e">
        <f>VLOOKUP(Menu!D12,mapel!$A$14:$B$33,2,0)</f>
        <v>#N/A</v>
      </c>
    </row>
    <row r="10" spans="1:18" ht="14.45" customHeight="1">
      <c r="A10" s="287" t="s">
        <v>21</v>
      </c>
      <c r="B10" s="287"/>
      <c r="C10" s="287"/>
      <c r="D10" s="287"/>
      <c r="E10" s="287"/>
      <c r="F10" s="287"/>
      <c r="G10" s="287"/>
      <c r="H10" s="287"/>
      <c r="I10" s="47"/>
      <c r="J10" s="1"/>
    </row>
    <row r="11" spans="1:18" ht="24.95" customHeight="1">
      <c r="A11" s="26">
        <v>1</v>
      </c>
      <c r="B11" s="306" t="str">
        <f>IF($J$2="","","Pendidikan "&amp;VLOOKUP($J$2,Nilai!$S$6:$CE$46,2,0)&amp;" dan Budi Pekerti")</f>
        <v/>
      </c>
      <c r="C11" s="307"/>
      <c r="D11" s="314">
        <v>75</v>
      </c>
      <c r="E11" s="328" t="str">
        <f>IF($J$2="","",IF(A11="","",VLOOKUP($J$2,Nilai!$S$6:$CE$46,3,0)))</f>
        <v/>
      </c>
      <c r="F11" s="328" t="str">
        <f>IF($J$2="","",IF(B11="","",VLOOKUP($J$2,Nilai!$S$6:$CE$46,4,0)))</f>
        <v/>
      </c>
      <c r="G11" s="328" t="str">
        <f>IF(B11="","",ROUND(E11*0.7+F11*0.3,0))</f>
        <v/>
      </c>
      <c r="H11" s="328" t="str">
        <f>IF($J$2="","",IF(D11="","",VLOOKUP($J$2,Nilai!$S$6:$BY$46,5,0)))</f>
        <v/>
      </c>
      <c r="I11" s="48"/>
      <c r="J11" s="1"/>
    </row>
    <row r="12" spans="1:18" ht="15" customHeight="1">
      <c r="A12" s="26">
        <v>2</v>
      </c>
      <c r="B12" s="305" t="str">
        <f>IFERROR(VLOOKUP($R$9,mapel!$A$1:$Q$12,3,0),"")</f>
        <v/>
      </c>
      <c r="C12" s="308"/>
      <c r="D12" s="52">
        <v>75</v>
      </c>
      <c r="E12" s="328" t="str">
        <f>IF($J$2="","",IF(A12="","",VLOOKUP($J$2,Nilai!$S$6:$CE$46,6,0)))</f>
        <v/>
      </c>
      <c r="F12" s="328" t="str">
        <f>IF($J$2="","",IF(B12="","",VLOOKUP($J$2,Nilai!$S$6:$CE$46,7,0)))</f>
        <v/>
      </c>
      <c r="G12" s="328" t="str">
        <f>IF(F12="","",ROUND(E12*0.7+F12*0.3,0))</f>
        <v/>
      </c>
      <c r="H12" s="328" t="str">
        <f>IF($J$2="","",IF(D12="","",VLOOKUP($J$2,Nilai!$S$6:$BY$46,8,0)))</f>
        <v/>
      </c>
      <c r="I12" s="48"/>
    </row>
    <row r="13" spans="1:18" ht="15" customHeight="1">
      <c r="A13" s="26">
        <v>3</v>
      </c>
      <c r="B13" s="310" t="str">
        <f>IFERROR(VLOOKUP($R$9,mapel!$A$1:$Q$12,4,0),"")</f>
        <v/>
      </c>
      <c r="C13" s="308"/>
      <c r="D13" s="52">
        <v>75</v>
      </c>
      <c r="E13" s="328" t="str">
        <f>IF($J$2="","",IF(A13="","",VLOOKUP($J$2,Nilai!$S$6:$CE$46,9,0)))</f>
        <v/>
      </c>
      <c r="F13" s="328" t="str">
        <f>IF($J$2="","",IF(B13="","",VLOOKUP($J$2,Nilai!$S$6:$CE$46,10,0)))</f>
        <v/>
      </c>
      <c r="G13" s="328" t="str">
        <f t="shared" ref="G13:G20" si="0">IF(F13="","",ROUND(E13*0.7+F13*0.3,0))</f>
        <v/>
      </c>
      <c r="H13" s="328" t="str">
        <f>IF($J$2="","",IF(D13="","",VLOOKUP($J$2,Nilai!$S$6:$BY$46,11,0)))</f>
        <v/>
      </c>
      <c r="I13" s="48"/>
    </row>
    <row r="14" spans="1:18" ht="15" customHeight="1">
      <c r="A14" s="26">
        <v>4</v>
      </c>
      <c r="B14" s="310" t="str">
        <f>IFERROR(VLOOKUP($R$9,mapel!$A$1:$Q$12,5,0),"")</f>
        <v/>
      </c>
      <c r="C14" s="308"/>
      <c r="D14" s="52">
        <v>75</v>
      </c>
      <c r="E14" s="328" t="str">
        <f>IF($J$2="","",IF(A14="","",VLOOKUP($J$2,Nilai!$S$6:$CE$46,12,0)))</f>
        <v/>
      </c>
      <c r="F14" s="328" t="str">
        <f>IF($J$2="","",IF(B14="","",VLOOKUP($J$2,Nilai!$S$6:$CE$46,13,0)))</f>
        <v/>
      </c>
      <c r="G14" s="328" t="str">
        <f t="shared" si="0"/>
        <v/>
      </c>
      <c r="H14" s="328" t="str">
        <f>IF($J$2="","",IF(D14="","",VLOOKUP($J$2,Nilai!$S$6:$BY$46,14,0)))</f>
        <v/>
      </c>
      <c r="I14" s="48"/>
    </row>
    <row r="15" spans="1:18" ht="15" customHeight="1">
      <c r="A15" s="26">
        <v>5</v>
      </c>
      <c r="B15" s="310" t="str">
        <f>IFERROR(VLOOKUP($R$9,mapel!$A$1:$Q$12,6,0),"")</f>
        <v/>
      </c>
      <c r="C15" s="308"/>
      <c r="D15" s="52">
        <v>75</v>
      </c>
      <c r="E15" s="328" t="str">
        <f>IF($J$2="","",IF(A15="","",VLOOKUP($J$2,Nilai!$S$6:$CE$46,15,0)))</f>
        <v/>
      </c>
      <c r="F15" s="328" t="str">
        <f>IF($J$2="","",IF(B15="","",VLOOKUP($J$2,Nilai!$S$6:$CE$46,16,0)))</f>
        <v/>
      </c>
      <c r="G15" s="328" t="str">
        <f t="shared" si="0"/>
        <v/>
      </c>
      <c r="H15" s="328" t="str">
        <f>IF($J$2="","",IF(D15="","",VLOOKUP($J$2,Nilai!$S$6:$BY$46,17,0)))</f>
        <v/>
      </c>
      <c r="I15" s="48"/>
    </row>
    <row r="16" spans="1:18" ht="15" customHeight="1">
      <c r="A16" s="26">
        <v>6</v>
      </c>
      <c r="B16" s="310" t="str">
        <f>IFERROR(VLOOKUP($R$9,mapel!$A$1:$Q$12,7,0),"")</f>
        <v/>
      </c>
      <c r="C16" s="308"/>
      <c r="D16" s="52">
        <v>70</v>
      </c>
      <c r="E16" s="328" t="str">
        <f>IF($J$2="","",IF(A16="","",VLOOKUP($J$2,Nilai!$S$6:$CE$46,18,0)))</f>
        <v/>
      </c>
      <c r="F16" s="328" t="str">
        <f>IF($J$2="","",IF(B16="","",VLOOKUP($J$2,Nilai!$S$6:$CE$46,19,0)))</f>
        <v/>
      </c>
      <c r="G16" s="328" t="str">
        <f t="shared" si="0"/>
        <v/>
      </c>
      <c r="H16" s="328" t="str">
        <f>IF($J$2="","",IF(D16="","",VLOOKUP($J$2,Nilai!$S$6:$BY$46,20,0)))</f>
        <v/>
      </c>
      <c r="I16" s="48"/>
    </row>
    <row r="17" spans="1:12">
      <c r="A17" s="273" t="s">
        <v>20</v>
      </c>
      <c r="B17" s="273"/>
      <c r="C17" s="273"/>
      <c r="D17" s="273"/>
      <c r="E17" s="273"/>
      <c r="F17" s="273"/>
      <c r="G17" s="273"/>
      <c r="H17" s="273"/>
      <c r="I17" s="49"/>
      <c r="J17" s="305" t="str">
        <f>IFERROR(VLOOKUP($R$9,mapel!$A$1:$Q$12,,0),"")</f>
        <v/>
      </c>
    </row>
    <row r="18" spans="1:12" ht="15" customHeight="1">
      <c r="A18" s="26">
        <v>7</v>
      </c>
      <c r="B18" s="305" t="str">
        <f>IFERROR(VLOOKUP($R$9,mapel!$A$1:$Q$12,8,0),"")</f>
        <v/>
      </c>
      <c r="C18" s="308"/>
      <c r="D18" s="52">
        <v>75</v>
      </c>
      <c r="E18" s="328" t="str">
        <f>IF($J$2="","",IF(A18="","",VLOOKUP($J$2,Nilai!$S$6:$CQ$46,21,0)))</f>
        <v/>
      </c>
      <c r="F18" s="328" t="str">
        <f>IF($J$2="","",IF(B18="","",VLOOKUP($J$2,Nilai!$S$6:$CQ$46,22,0)))</f>
        <v/>
      </c>
      <c r="G18" s="328" t="str">
        <f t="shared" si="0"/>
        <v/>
      </c>
      <c r="H18" s="328" t="str">
        <f>IF($J$2="","",IF(D18="","",VLOOKUP($J$2,Nilai!$S$6:$CQ$46,23,0)))</f>
        <v/>
      </c>
      <c r="I18" s="48"/>
    </row>
    <row r="19" spans="1:12" ht="15" customHeight="1">
      <c r="A19" s="26">
        <v>8</v>
      </c>
      <c r="B19" s="305" t="str">
        <f>IFERROR(VLOOKUP($R$9,mapel!$A$1:$Q$12,9,0),"")</f>
        <v/>
      </c>
      <c r="C19" s="308"/>
      <c r="D19" s="52">
        <v>75</v>
      </c>
      <c r="E19" s="328" t="str">
        <f>IF($J$2="","",IF(A19="","",VLOOKUP($J$2,Nilai!$S$6:$CQ$46,24,0)))</f>
        <v/>
      </c>
      <c r="F19" s="328" t="str">
        <f>IF($J$2="","",IF(B19="","",VLOOKUP($J$2,Nilai!$S$6:$CQ$46,25,0)))</f>
        <v/>
      </c>
      <c r="G19" s="328" t="str">
        <f t="shared" si="0"/>
        <v/>
      </c>
      <c r="H19" s="328" t="str">
        <f>IF($J$2="","",IF(D19="","",VLOOKUP($J$2,Nilai!$S$6:$CQ$46,26,0)))</f>
        <v/>
      </c>
      <c r="I19" s="48"/>
    </row>
    <row r="20" spans="1:12" ht="15" customHeight="1">
      <c r="A20" s="26">
        <v>9</v>
      </c>
      <c r="B20" s="305" t="str">
        <f>IFERROR(VLOOKUP($R$9,mapel!$A$1:$Q$12,10,0),"")</f>
        <v/>
      </c>
      <c r="C20" s="308"/>
      <c r="D20" s="52">
        <v>75</v>
      </c>
      <c r="E20" s="328" t="str">
        <f>IF($J$2="","",IF(A20="","",VLOOKUP($J$2,Nilai!$S$6:$CQ$46,27,0)))</f>
        <v/>
      </c>
      <c r="F20" s="328" t="str">
        <f>IF($J$2="","",IF(B20="","",VLOOKUP($J$2,Nilai!$S$6:$CQ$46,28,0)))</f>
        <v/>
      </c>
      <c r="G20" s="328" t="str">
        <f t="shared" si="0"/>
        <v/>
      </c>
      <c r="H20" s="328" t="str">
        <f>IF($J$2="","",IF(D20="","",VLOOKUP($J$2,Nilai!$S$6:$CQ$46,29,0)))</f>
        <v/>
      </c>
      <c r="I20" s="48"/>
    </row>
    <row r="21" spans="1:12">
      <c r="A21" s="273" t="s">
        <v>19</v>
      </c>
      <c r="B21" s="273"/>
      <c r="C21" s="273"/>
      <c r="D21" s="273"/>
      <c r="E21" s="273"/>
      <c r="F21" s="273"/>
      <c r="G21" s="273"/>
      <c r="H21" s="273"/>
      <c r="I21" s="49"/>
      <c r="J21" s="305" t="str">
        <f>IFERROR(VLOOKUP($R$9,mapel!$A$1:$Q$12,,0),"")</f>
        <v/>
      </c>
    </row>
    <row r="22" spans="1:12">
      <c r="A22" s="27" t="s">
        <v>18</v>
      </c>
      <c r="B22" s="273" t="s">
        <v>17</v>
      </c>
      <c r="C22" s="273"/>
      <c r="D22" s="273"/>
      <c r="E22" s="273"/>
      <c r="F22" s="273"/>
      <c r="G22" s="273"/>
      <c r="H22" s="273"/>
      <c r="I22" s="49"/>
      <c r="J22" s="305" t="str">
        <f>IFERROR(VLOOKUP($R$9,mapel!$A$1:$Q$12,,0),"")</f>
        <v/>
      </c>
    </row>
    <row r="23" spans="1:12" ht="15" customHeight="1">
      <c r="A23" s="26">
        <v>10</v>
      </c>
      <c r="B23" s="310" t="str">
        <f>IFERROR(VLOOKUP($R$9,mapel!$A$1:$Q$12,11,0),"")</f>
        <v/>
      </c>
      <c r="C23" s="308"/>
      <c r="D23" s="52">
        <v>75</v>
      </c>
      <c r="E23" s="328" t="str">
        <f>IF($J$2="","",IF(A23="","",VLOOKUP($J$2,Nilai!$S$6:$CQ$46,30,0)))</f>
        <v/>
      </c>
      <c r="F23" s="328" t="str">
        <f>IF($J$2="","",IF(B23="","",VLOOKUP($J$2,Nilai!$S$6:$CQ$46,31,0)))</f>
        <v/>
      </c>
      <c r="G23" s="328" t="str">
        <f t="shared" ref="G23:G25" si="1">IF(F23="","",ROUND(E23*0.7+F23*0.3,0))</f>
        <v/>
      </c>
      <c r="H23" s="328" t="str">
        <f>IF($J$2="","",IF(D23="","",VLOOKUP($J$2,Nilai!$S$6:$CQ$46,32,0)))</f>
        <v/>
      </c>
      <c r="I23" s="48"/>
    </row>
    <row r="24" spans="1:12" ht="15" customHeight="1">
      <c r="A24" s="26">
        <v>11</v>
      </c>
      <c r="B24" s="310" t="str">
        <f>IFERROR(VLOOKUP($R$9,mapel!$A$1:$Q$12,12,0),"")</f>
        <v/>
      </c>
      <c r="C24" s="308"/>
      <c r="D24" s="52">
        <v>75</v>
      </c>
      <c r="E24" s="328" t="str">
        <f>IF($J$2="","",IF(A24="","",VLOOKUP($J$2,Nilai!$S$6:$CQ$46,33,0)))</f>
        <v/>
      </c>
      <c r="F24" s="328" t="str">
        <f>IF($J$2="","",IF(B24="","",VLOOKUP($J$2,Nilai!$S$6:$CQ$46,34,0)))</f>
        <v/>
      </c>
      <c r="G24" s="328" t="str">
        <f t="shared" si="1"/>
        <v/>
      </c>
      <c r="H24" s="328" t="str">
        <f>IF($J$2="","",IF(D24="","",VLOOKUP($J$2,Nilai!$S$6:$CQ$46,35,0)))</f>
        <v/>
      </c>
      <c r="I24" s="48"/>
    </row>
    <row r="25" spans="1:12" ht="15" customHeight="1">
      <c r="A25" s="26">
        <v>12</v>
      </c>
      <c r="B25" s="310" t="str">
        <f>IFERROR(VLOOKUP($R$9,mapel!$A$1:$Q$12,13,0),"")</f>
        <v/>
      </c>
      <c r="C25" s="308"/>
      <c r="D25" s="52">
        <v>75</v>
      </c>
      <c r="E25" s="328" t="str">
        <f>IF($J$2="","",IF(A25="","",VLOOKUP($J$2,Nilai!$S$6:$CQ$46,36,0)))</f>
        <v/>
      </c>
      <c r="F25" s="328" t="str">
        <f>IF($J$2="","",IF(B25="","",VLOOKUP($J$2,Nilai!$S$6:$CQ$46,37,0)))</f>
        <v/>
      </c>
      <c r="G25" s="328" t="str">
        <f t="shared" si="1"/>
        <v/>
      </c>
      <c r="H25" s="328" t="str">
        <f>IF($J$2="","",IF(D25="","",VLOOKUP($J$2,Nilai!$S$6:$CQ$46,38,0)))</f>
        <v/>
      </c>
      <c r="I25" s="48"/>
    </row>
    <row r="26" spans="1:12">
      <c r="A26" s="61" t="e">
        <f>IF(LEFT(B26,5)="Paket","C3","C2")</f>
        <v>#N/A</v>
      </c>
      <c r="B26" s="275" t="e">
        <f>VLOOKUP($R$9,mapel!$A$1:$L$12,2,0)</f>
        <v>#N/A</v>
      </c>
      <c r="C26" s="276"/>
      <c r="D26" s="59"/>
      <c r="E26" s="59"/>
      <c r="F26" s="59"/>
      <c r="G26" s="59"/>
      <c r="H26" s="60"/>
      <c r="I26" s="49"/>
      <c r="J26" s="305" t="str">
        <f>IFERROR(VLOOKUP($R$9,mapel!$A$1:$Q$12,,0),"")</f>
        <v/>
      </c>
    </row>
    <row r="27" spans="1:12" ht="15" customHeight="1">
      <c r="A27" s="26" t="str">
        <f>IF(B27="","",13)</f>
        <v/>
      </c>
      <c r="B27" s="310" t="str">
        <f>IFERROR(VLOOKUP($R$9,mapel!$A$1:$Z$12,14,0),"")</f>
        <v/>
      </c>
      <c r="C27" s="260"/>
      <c r="D27" s="52">
        <f>IF(B27=0,"",75)</f>
        <v>75</v>
      </c>
      <c r="E27" s="52" t="str">
        <f>IF($J$2="","",IF(A27="","",VLOOKUP($J$2,Nilai!$S$6:$CQ$46,39,0)))</f>
        <v/>
      </c>
      <c r="F27" s="52" t="str">
        <f>IF($J$2="","",IF(A27="","",VLOOKUP($J$2,Nilai!$S$6:$CQ$46,40,0)))</f>
        <v/>
      </c>
      <c r="G27" s="328" t="str">
        <f t="shared" ref="G27:G39" si="2">IF(F27="","",ROUND(E27*0.7+F27*0.3,0))</f>
        <v/>
      </c>
      <c r="H27" s="52" t="str">
        <f>IF($J$2="","",IF(D27="","",VLOOKUP($J$2,Nilai!$S$6:$CQ$46,41,0)))</f>
        <v/>
      </c>
      <c r="I27" s="48"/>
      <c r="L27" s="9"/>
    </row>
    <row r="28" spans="1:12" ht="15" customHeight="1">
      <c r="A28" s="26" t="str">
        <f>IF(B28="","",A27+1)</f>
        <v/>
      </c>
      <c r="B28" s="310" t="str">
        <f>IFERROR(VLOOKUP($R$9,mapel!$A$1:$Z$12,15,0),"")</f>
        <v/>
      </c>
      <c r="C28" s="260"/>
      <c r="D28" s="52">
        <f t="shared" ref="D28:D39" si="3">IF(B28=0,"",75)</f>
        <v>75</v>
      </c>
      <c r="E28" s="328" t="str">
        <f>IF($J$2="","",IF(A28="","",VLOOKUP($J$2,Nilai!$S$6:$CQ$46,42,0)))</f>
        <v/>
      </c>
      <c r="F28" s="328" t="str">
        <f>IF($J$2="","",IF(A28="","",VLOOKUP($J$2,Nilai!$S$6:$CQ$46,43,0)))</f>
        <v/>
      </c>
      <c r="G28" s="328" t="str">
        <f t="shared" si="2"/>
        <v/>
      </c>
      <c r="H28" s="328" t="str">
        <f>IF($J$2="","",IF(D28="","",VLOOKUP($J$2,Nilai!$S$6:$CQ$46,44,0)))</f>
        <v/>
      </c>
      <c r="I28" s="48"/>
      <c r="L28" s="9"/>
    </row>
    <row r="29" spans="1:12" ht="15" customHeight="1">
      <c r="A29" s="26" t="str">
        <f t="shared" ref="A29" si="4">IF(B29="","",A28+1)</f>
        <v/>
      </c>
      <c r="B29" s="310" t="str">
        <f>IFERROR(VLOOKUP($R$9,mapel!$A$1:$Z$12,16,0),"")</f>
        <v/>
      </c>
      <c r="C29" s="260"/>
      <c r="D29" s="52">
        <f t="shared" si="3"/>
        <v>75</v>
      </c>
      <c r="E29" s="328" t="str">
        <f>IF($J$2="","",IF(A29="","",VLOOKUP($J$2,Nilai!$S$6:$CQ$46,45,0)))</f>
        <v/>
      </c>
      <c r="F29" s="328" t="str">
        <f>IF($J$2="","",IF(A29="","",VLOOKUP($J$2,Nilai!$S$6:$CQ$46,46,0)))</f>
        <v/>
      </c>
      <c r="G29" s="328" t="str">
        <f t="shared" si="2"/>
        <v/>
      </c>
      <c r="H29" s="328" t="str">
        <f>IF($J$2="","",IF(D29="","",VLOOKUP($J$2,Nilai!$S$6:$CQ$46,47,0)))</f>
        <v/>
      </c>
      <c r="I29" s="48"/>
      <c r="L29" s="9"/>
    </row>
    <row r="30" spans="1:12" ht="15" customHeight="1">
      <c r="A30" s="26" t="e">
        <f>IF(B30=0,"",A29+1)</f>
        <v>#VALUE!</v>
      </c>
      <c r="B30" s="310" t="str">
        <f>IFERROR(VLOOKUP($R$9,mapel!$A$1:$Z$12,17,0),"")</f>
        <v/>
      </c>
      <c r="C30" s="260"/>
      <c r="D30" s="52">
        <f t="shared" si="3"/>
        <v>75</v>
      </c>
      <c r="E30" s="328" t="str">
        <f>IF($J$2="","",IF(A30="","",VLOOKUP($J$2,Nilai!$S$6:$CQ$46,48,0)))</f>
        <v/>
      </c>
      <c r="F30" s="328" t="str">
        <f>IF($J$2="","",IF(A30="","",VLOOKUP($J$2,Nilai!$S$6:$CQ$46,49,0)))</f>
        <v/>
      </c>
      <c r="G30" s="328" t="str">
        <f t="shared" si="2"/>
        <v/>
      </c>
      <c r="H30" s="328" t="str">
        <f>IF($J$2="","",IF(D30="","",VLOOKUP($J$2,Nilai!$S$6:$CQ$46,50,0)))</f>
        <v/>
      </c>
      <c r="I30" s="48"/>
      <c r="L30" s="9"/>
    </row>
    <row r="31" spans="1:12">
      <c r="A31" s="26" t="e">
        <f t="shared" ref="A31:A39" si="5">IF(B31=0,"",A30+1)</f>
        <v>#VALUE!</v>
      </c>
      <c r="B31" s="310" t="str">
        <f>IFERROR(VLOOKUP($R$9,mapel!$A$1:$Z$12,18,0),"")</f>
        <v/>
      </c>
      <c r="C31" s="309"/>
      <c r="D31" s="52">
        <f t="shared" si="3"/>
        <v>75</v>
      </c>
      <c r="E31" s="328" t="str">
        <f>IF($J$2="","",IF(A31="","",VLOOKUP($J$2,Nilai!$S$6:$CQ$46,51,0)))</f>
        <v/>
      </c>
      <c r="F31" s="328" t="str">
        <f>IF($J$2="","",IF(A31="","",VLOOKUP($J$2,Nilai!$S$6:$CQ$46,52,0)))</f>
        <v/>
      </c>
      <c r="G31" s="328" t="str">
        <f t="shared" si="2"/>
        <v/>
      </c>
      <c r="H31" s="328" t="str">
        <f>IF($J$2="","",IF(D31="","",VLOOKUP($J$2,Nilai!$S$6:$CQ$46,53,0)))</f>
        <v/>
      </c>
      <c r="I31" s="48"/>
      <c r="L31" s="9"/>
    </row>
    <row r="32" spans="1:12">
      <c r="A32" s="26" t="e">
        <f t="shared" si="5"/>
        <v>#VALUE!</v>
      </c>
      <c r="B32" s="310" t="str">
        <f>IFERROR(VLOOKUP($R$9,mapel!$A$1:$Z$12,19,0),"")</f>
        <v/>
      </c>
      <c r="C32" s="309"/>
      <c r="D32" s="52">
        <f t="shared" si="3"/>
        <v>75</v>
      </c>
      <c r="E32" s="328" t="str">
        <f>IF($J$2="","",IF(A32="","",VLOOKUP($J$2,Nilai!$S$6:$CQ$46,54,0)))</f>
        <v/>
      </c>
      <c r="F32" s="328" t="str">
        <f>IF($J$2="","",IF(A32="","",VLOOKUP($J$2,Nilai!$S$6:$CQ$46,55,0)))</f>
        <v/>
      </c>
      <c r="G32" s="328" t="str">
        <f t="shared" si="2"/>
        <v/>
      </c>
      <c r="H32" s="328" t="str">
        <f>IF($J$2="","",IF(D32="","",VLOOKUP($J$2,Nilai!$S$6:$CQ$46,56,0)))</f>
        <v/>
      </c>
      <c r="I32" s="48"/>
      <c r="L32" s="9"/>
    </row>
    <row r="33" spans="1:12" ht="15" customHeight="1">
      <c r="A33" s="26" t="e">
        <f t="shared" si="5"/>
        <v>#VALUE!</v>
      </c>
      <c r="B33" s="310" t="str">
        <f>IFERROR(VLOOKUP($R$9,mapel!$A$1:$Z$12,20,0),"")</f>
        <v/>
      </c>
      <c r="C33" s="309"/>
      <c r="D33" s="52">
        <f t="shared" si="3"/>
        <v>75</v>
      </c>
      <c r="E33" s="328" t="str">
        <f>IF($J$2="","",IF(A33="","",VLOOKUP($J$2,Nilai!$S$6:$CQ$46,57,0)))</f>
        <v/>
      </c>
      <c r="F33" s="328" t="str">
        <f>IF($J$2="","",IF(A33="","",VLOOKUP($J$2,Nilai!$S$6:$CQ$46,58,0)))</f>
        <v/>
      </c>
      <c r="G33" s="328" t="str">
        <f t="shared" si="2"/>
        <v/>
      </c>
      <c r="H33" s="328" t="str">
        <f>IF($J$2="","",IF(D33="","",VLOOKUP($J$2,Nilai!$S$6:$CQ$46,59,0)))</f>
        <v/>
      </c>
      <c r="I33" s="48"/>
      <c r="L33" s="9"/>
    </row>
    <row r="34" spans="1:12" ht="15" customHeight="1">
      <c r="A34" s="26" t="e">
        <f t="shared" si="5"/>
        <v>#VALUE!</v>
      </c>
      <c r="B34" s="310" t="str">
        <f>IFERROR(VLOOKUP($R$9,mapel!$A$1:$Z$12,21,0),"")</f>
        <v/>
      </c>
      <c r="C34" s="309"/>
      <c r="D34" s="52">
        <f t="shared" si="3"/>
        <v>75</v>
      </c>
      <c r="E34" s="328" t="str">
        <f>IF($J$2="","",IF(A34="","",VLOOKUP($J$2,Nilai!$S$6:$CQ$46,60,0)))</f>
        <v/>
      </c>
      <c r="F34" s="328" t="str">
        <f>IF($J$2="","",IF(A34="","",VLOOKUP($J$2,Nilai!$S$6:$CQ$46,61,0)))</f>
        <v/>
      </c>
      <c r="G34" s="328" t="str">
        <f t="shared" si="2"/>
        <v/>
      </c>
      <c r="H34" s="328" t="str">
        <f>IF($J$2="","",IF(D34="","",VLOOKUP($J$2,Nilai!$S$6:$CQ$46,62,0)))</f>
        <v/>
      </c>
      <c r="I34" s="48"/>
      <c r="L34" s="9"/>
    </row>
    <row r="35" spans="1:12" ht="15" customHeight="1">
      <c r="A35" s="26" t="e">
        <f t="shared" si="5"/>
        <v>#VALUE!</v>
      </c>
      <c r="B35" s="310" t="str">
        <f>IFERROR(VLOOKUP($R$9,mapel!$A$1:$Z$12,22,0),"")</f>
        <v/>
      </c>
      <c r="C35" s="309"/>
      <c r="D35" s="52">
        <f t="shared" si="3"/>
        <v>75</v>
      </c>
      <c r="E35" s="328" t="str">
        <f>IF($J$2="","",IF(A35="","",VLOOKUP($J$2,Nilai!$S$6:$CQ$46,63,0)))</f>
        <v/>
      </c>
      <c r="F35" s="328" t="str">
        <f>IF($J$2="","",IF(A35="","",VLOOKUP($J$2,Nilai!$S$6:$CQ$46,64,0)))</f>
        <v/>
      </c>
      <c r="G35" s="328" t="str">
        <f t="shared" si="2"/>
        <v/>
      </c>
      <c r="H35" s="328" t="str">
        <f>IF($J$2="","",IF(D35="","",VLOOKUP($J$2,Nilai!$S$6:$CQ$46,65,0)))</f>
        <v/>
      </c>
      <c r="I35" s="48"/>
      <c r="L35" s="9"/>
    </row>
    <row r="36" spans="1:12" ht="15" customHeight="1">
      <c r="A36" s="26" t="e">
        <f t="shared" si="5"/>
        <v>#VALUE!</v>
      </c>
      <c r="B36" s="310" t="str">
        <f>IFERROR(VLOOKUP($R$9,mapel!$A$1:$Z$12,23,0),"")</f>
        <v/>
      </c>
      <c r="C36" s="309"/>
      <c r="D36" s="52">
        <f t="shared" si="3"/>
        <v>75</v>
      </c>
      <c r="E36" s="328" t="str">
        <f>IF($J$2="","",IF(A36="","",VLOOKUP($J$2,Nilai!$S$6:$CQ$46,66,0)))</f>
        <v/>
      </c>
      <c r="F36" s="328" t="str">
        <f>IF($J$2="","",IF(A36="","",VLOOKUP($J$2,Nilai!$S$6:$CQ$46,67,0)))</f>
        <v/>
      </c>
      <c r="G36" s="328" t="str">
        <f t="shared" si="2"/>
        <v/>
      </c>
      <c r="H36" s="328" t="str">
        <f>IF($J$2="","",IF(D36="","",VLOOKUP($J$2,Nilai!$S$6:$CQ$46,68,0)))</f>
        <v/>
      </c>
      <c r="I36" s="48"/>
      <c r="L36" s="9"/>
    </row>
    <row r="37" spans="1:12" ht="15" customHeight="1">
      <c r="A37" s="26" t="e">
        <f t="shared" si="5"/>
        <v>#VALUE!</v>
      </c>
      <c r="B37" s="310" t="str">
        <f>IFERROR(VLOOKUP($R$9,mapel!$A$1:$Z$12,24,0),"")</f>
        <v/>
      </c>
      <c r="C37" s="260"/>
      <c r="D37" s="52">
        <f t="shared" si="3"/>
        <v>75</v>
      </c>
      <c r="E37" s="328" t="str">
        <f>IF($J$2="","",IF(A37="","",VLOOKUP($J$2,Nilai!$S$6:$CQ$46,69,0)))</f>
        <v/>
      </c>
      <c r="F37" s="328" t="str">
        <f>IF($J$2="","",IF(A37="","",VLOOKUP($J$2,Nilai!$S$6:$CQ$46,70,0)))</f>
        <v/>
      </c>
      <c r="G37" s="328" t="str">
        <f t="shared" si="2"/>
        <v/>
      </c>
      <c r="H37" s="328" t="str">
        <f>IF($J$2="","",IF(D37="","",VLOOKUP($J$2,Nilai!$S$6:$CQ$46,71,0)))</f>
        <v/>
      </c>
      <c r="I37" s="48"/>
      <c r="L37" s="9"/>
    </row>
    <row r="38" spans="1:12" ht="15" customHeight="1">
      <c r="A38" s="26" t="e">
        <f t="shared" si="5"/>
        <v>#VALUE!</v>
      </c>
      <c r="B38" s="310" t="str">
        <f>IFERROR(VLOOKUP($R$9,mapel!$A$1:$Z$12,25,0),"")</f>
        <v/>
      </c>
      <c r="C38" s="260"/>
      <c r="D38" s="52">
        <f t="shared" si="3"/>
        <v>75</v>
      </c>
      <c r="E38" s="328" t="str">
        <f>IF($J$2="","",IF(A38="","",VLOOKUP($J$2,Nilai!$S$6:$CQ$46,72,0)))</f>
        <v/>
      </c>
      <c r="F38" s="328" t="str">
        <f>IF($J$2="","",IF(A38="","",VLOOKUP($J$2,Nilai!$S$6:$CQ$46,73,0)))</f>
        <v/>
      </c>
      <c r="G38" s="328" t="str">
        <f t="shared" si="2"/>
        <v/>
      </c>
      <c r="H38" s="328" t="str">
        <f>IF($J$2="","",IF(D38="","",VLOOKUP($J$2,Nilai!$S$6:$CQ$46,74,0)))</f>
        <v/>
      </c>
      <c r="I38" s="48"/>
      <c r="L38" s="9"/>
    </row>
    <row r="39" spans="1:12" ht="15" customHeight="1">
      <c r="A39" s="26" t="e">
        <f t="shared" si="5"/>
        <v>#VALUE!</v>
      </c>
      <c r="B39" s="310" t="str">
        <f>IFERROR(VLOOKUP($R$9,mapel!$A$1:$Z$12,26,0),"")</f>
        <v/>
      </c>
      <c r="C39" s="260"/>
      <c r="D39" s="52">
        <f t="shared" si="3"/>
        <v>75</v>
      </c>
      <c r="E39" s="328" t="str">
        <f>IF($J$2="","",IF(A39="","",VLOOKUP($J$2,Nilai!$S$6:$CQ$46,75,0)))</f>
        <v/>
      </c>
      <c r="F39" s="328" t="str">
        <f>IF($J$2="","",IF(A39="","",VLOOKUP($J$2,Nilai!$S$6:$CQ$46,76,0)))</f>
        <v/>
      </c>
      <c r="G39" s="328" t="str">
        <f t="shared" si="2"/>
        <v/>
      </c>
      <c r="H39" s="328" t="str">
        <f>IF($J$2="","",IF(D39="","",VLOOKUP($J$2,Nilai!$S$6:$CQ$46,77,0)))</f>
        <v/>
      </c>
      <c r="I39" s="48"/>
      <c r="L39" s="9"/>
    </row>
    <row r="40" spans="1:12" ht="15" customHeight="1">
      <c r="A40" s="253" t="e">
        <f>MAX(A27:A36)</f>
        <v>#VALUE!</v>
      </c>
      <c r="B40" s="288" t="s">
        <v>44</v>
      </c>
      <c r="C40" s="288"/>
      <c r="D40" s="38"/>
      <c r="E40" s="329" t="e">
        <f>ROUND(SUM(E11:E36)/$A$40,0)</f>
        <v>#VALUE!</v>
      </c>
      <c r="F40" s="329" t="e">
        <f t="shared" ref="F40:H40" si="6">ROUND(SUM(F11:F36)/$A$40,0)</f>
        <v>#VALUE!</v>
      </c>
      <c r="G40" s="329" t="e">
        <f t="shared" si="6"/>
        <v>#VALUE!</v>
      </c>
      <c r="H40" s="329" t="e">
        <f t="shared" si="6"/>
        <v>#VALUE!</v>
      </c>
      <c r="I40" s="50"/>
      <c r="L40" s="9"/>
    </row>
    <row r="41" spans="1:12" ht="22.5" customHeight="1">
      <c r="A41" s="23"/>
      <c r="B41" s="23"/>
      <c r="C41" s="3" t="s">
        <v>5</v>
      </c>
      <c r="L41" s="9"/>
    </row>
    <row r="42" spans="1:12">
      <c r="A42" s="23"/>
      <c r="B42" s="23"/>
      <c r="C42" s="39" t="s">
        <v>4</v>
      </c>
      <c r="D42" s="40" t="str">
        <f>IF($J$2="","",VLOOKUP($J$2,ABSEN!$A$4:$F$46,4))</f>
        <v/>
      </c>
      <c r="L42" s="9"/>
    </row>
    <row r="43" spans="1:12">
      <c r="A43" s="23"/>
      <c r="B43" s="23"/>
      <c r="C43" s="39" t="s">
        <v>3</v>
      </c>
      <c r="D43" s="40" t="str">
        <f>IF($J$2="","",VLOOKUP($J$2,ABSEN!$A$4:$F$46,5))</f>
        <v/>
      </c>
      <c r="L43" s="9"/>
    </row>
    <row r="44" spans="1:12">
      <c r="A44" s="23"/>
      <c r="B44" s="23"/>
      <c r="C44" s="39" t="s">
        <v>48</v>
      </c>
      <c r="D44" s="40" t="str">
        <f>IF($J$2="","",VLOOKUP($J$2,ABSEN!$A$4:$F$46,6))</f>
        <v/>
      </c>
      <c r="L44" s="9"/>
    </row>
    <row r="45" spans="1:12">
      <c r="A45" s="23"/>
      <c r="B45" s="23"/>
      <c r="F45" s="4" t="str">
        <f>"Mataram, "&amp;Menu!D15</f>
        <v>Mataram, 5 April 2018</v>
      </c>
      <c r="L45" s="9"/>
    </row>
    <row r="46" spans="1:12">
      <c r="A46" s="24" t="s">
        <v>2</v>
      </c>
      <c r="B46" s="23"/>
      <c r="F46" s="4" t="s">
        <v>47</v>
      </c>
      <c r="L46" s="9"/>
    </row>
    <row r="47" spans="1:12">
      <c r="A47" s="24" t="s">
        <v>1</v>
      </c>
      <c r="B47" s="23"/>
      <c r="L47" s="9"/>
    </row>
    <row r="48" spans="1:12">
      <c r="A48" s="18"/>
      <c r="B48" s="22"/>
      <c r="C48" s="22"/>
      <c r="D48" s="22"/>
      <c r="E48" s="21"/>
      <c r="H48" s="20"/>
      <c r="I48" s="20"/>
      <c r="L48" s="9"/>
    </row>
    <row r="49" spans="1:12">
      <c r="A49" s="18"/>
      <c r="B49" s="8"/>
      <c r="C49" s="8"/>
      <c r="D49" s="8"/>
      <c r="H49" s="19"/>
      <c r="I49" s="19"/>
      <c r="J49" s="14"/>
      <c r="L49" s="9"/>
    </row>
    <row r="50" spans="1:12">
      <c r="A50" s="18" t="s">
        <v>0</v>
      </c>
      <c r="B50" s="8"/>
      <c r="C50" s="8"/>
      <c r="D50" s="8"/>
      <c r="F50" s="41" t="str">
        <f>Menu!D13</f>
        <v/>
      </c>
      <c r="H50" s="6"/>
      <c r="I50" s="6"/>
      <c r="L50" s="9"/>
    </row>
    <row r="51" spans="1:12">
      <c r="B51" s="8"/>
      <c r="C51" s="8"/>
      <c r="D51" s="8"/>
      <c r="E51" s="262" t="str">
        <f>"NIP. "&amp;Menu!D14</f>
        <v xml:space="preserve">NIP. </v>
      </c>
      <c r="H51" s="17"/>
      <c r="I51" s="17"/>
      <c r="L51" s="9"/>
    </row>
    <row r="52" spans="1:12">
      <c r="B52" s="16"/>
      <c r="C52" s="16"/>
      <c r="D52" s="16"/>
      <c r="E52" s="15"/>
      <c r="J52" s="14"/>
      <c r="L52" s="9"/>
    </row>
    <row r="53" spans="1:12">
      <c r="B53" s="13"/>
      <c r="C53" s="13"/>
      <c r="D53" s="13"/>
      <c r="E53" s="12"/>
      <c r="H53" s="11"/>
      <c r="I53" s="11"/>
      <c r="L53" s="9"/>
    </row>
    <row r="54" spans="1:12">
      <c r="A54" s="10"/>
      <c r="B54" s="10"/>
      <c r="C54" s="8"/>
      <c r="D54" s="8"/>
      <c r="L54" s="9"/>
    </row>
    <row r="55" spans="1:12">
      <c r="B55" s="8"/>
      <c r="C55" s="8"/>
      <c r="D55" s="8"/>
    </row>
    <row r="56" spans="1:12">
      <c r="B56" s="8"/>
      <c r="C56" s="8"/>
      <c r="D56" s="8"/>
    </row>
    <row r="59" spans="1:12" s="2" customFormat="1">
      <c r="B59" s="3"/>
      <c r="C59" s="3"/>
      <c r="D59" s="3"/>
      <c r="E59" s="5"/>
      <c r="F59" s="4"/>
      <c r="G59" s="4"/>
      <c r="H59" s="3"/>
      <c r="I59" s="3"/>
      <c r="K59" s="1"/>
      <c r="L59" s="1"/>
    </row>
    <row r="60" spans="1:12" s="2" customFormat="1">
      <c r="B60" s="3"/>
      <c r="C60" s="3"/>
      <c r="D60" s="3"/>
      <c r="E60" s="5"/>
      <c r="F60" s="4"/>
      <c r="G60" s="4"/>
      <c r="H60" s="7"/>
      <c r="I60" s="7"/>
      <c r="K60" s="1"/>
      <c r="L60" s="1"/>
    </row>
    <row r="61" spans="1:12" s="2" customFormat="1">
      <c r="A61" s="3"/>
      <c r="B61" s="3"/>
      <c r="C61" s="3"/>
      <c r="D61" s="3"/>
      <c r="E61" s="5"/>
      <c r="F61" s="4"/>
      <c r="G61" s="4"/>
      <c r="H61" s="6"/>
      <c r="I61" s="6"/>
      <c r="K61" s="1"/>
      <c r="L61" s="1"/>
    </row>
  </sheetData>
  <sheetProtection password="C91D" sheet="1" objects="1" scenarios="1"/>
  <mergeCells count="13">
    <mergeCell ref="A10:H10"/>
    <mergeCell ref="B11:C11"/>
    <mergeCell ref="B40:C40"/>
    <mergeCell ref="A1:H1"/>
    <mergeCell ref="H2:I3"/>
    <mergeCell ref="A21:H21"/>
    <mergeCell ref="B22:H22"/>
    <mergeCell ref="H8:H9"/>
    <mergeCell ref="B26:C26"/>
    <mergeCell ref="A17:H17"/>
    <mergeCell ref="A8:C9"/>
    <mergeCell ref="E8:G8"/>
    <mergeCell ref="D8:D9"/>
  </mergeCells>
  <conditionalFormatting sqref="E11:H16 D18:H20 D23:H25 E27:H39">
    <cfRule type="cellIs" dxfId="6" priority="17" operator="lessThan">
      <formula>75</formula>
    </cfRule>
  </conditionalFormatting>
  <conditionalFormatting sqref="B27:B39">
    <cfRule type="cellIs" dxfId="5" priority="6" operator="equal">
      <formula>0</formula>
    </cfRule>
  </conditionalFormatting>
  <conditionalFormatting sqref="D27:D39">
    <cfRule type="expression" dxfId="4" priority="5">
      <formula>$B27=0</formula>
    </cfRule>
  </conditionalFormatting>
  <conditionalFormatting sqref="E27">
    <cfRule type="expression" dxfId="3" priority="4">
      <formula>$B27=0</formula>
    </cfRule>
  </conditionalFormatting>
  <conditionalFormatting sqref="F27">
    <cfRule type="expression" dxfId="2" priority="3">
      <formula>$B27=0</formula>
    </cfRule>
  </conditionalFormatting>
  <conditionalFormatting sqref="G27">
    <cfRule type="expression" dxfId="1" priority="2">
      <formula>$B27=0</formula>
    </cfRule>
  </conditionalFormatting>
  <conditionalFormatting sqref="H27">
    <cfRule type="expression" dxfId="0" priority="1">
      <formula>$B27=0</formula>
    </cfRule>
  </conditionalFormatting>
  <printOptions horizontalCentered="1"/>
  <pageMargins left="0.47244094488188981" right="0.27559055118110237" top="0.39370078740157483" bottom="0.37" header="0.27559055118110237" footer="0.31496062992125984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48"/>
  <sheetViews>
    <sheetView showGridLines="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N10" sqref="N10"/>
    </sheetView>
  </sheetViews>
  <sheetFormatPr defaultRowHeight="15"/>
  <cols>
    <col min="1" max="1" width="4.28515625" style="1" customWidth="1"/>
    <col min="2" max="2" width="9.140625" style="1"/>
    <col min="3" max="3" width="34.85546875" style="1" customWidth="1"/>
    <col min="4" max="18" width="5.140625" style="1" customWidth="1"/>
    <col min="19" max="23" width="5.140625" style="1" hidden="1" customWidth="1"/>
    <col min="24" max="62" width="5.140625" style="1" customWidth="1"/>
    <col min="63" max="65" width="5.42578125" style="1" customWidth="1"/>
    <col min="66" max="82" width="5.140625" style="1" customWidth="1"/>
    <col min="83" max="95" width="4.7109375" style="1" customWidth="1"/>
    <col min="96" max="16384" width="9.140625" style="1"/>
  </cols>
  <sheetData>
    <row r="1" spans="1:95" ht="23.25" customHeight="1"/>
    <row r="2" spans="1:95" ht="23.25" hidden="1" customHeight="1">
      <c r="X2" s="1">
        <v>3</v>
      </c>
      <c r="AA2" s="301">
        <f>X2+1</f>
        <v>4</v>
      </c>
      <c r="AD2" s="301">
        <f t="shared" ref="AD2" si="0">AA2+1</f>
        <v>5</v>
      </c>
      <c r="AG2" s="301">
        <f t="shared" ref="AG2" si="1">AD2+1</f>
        <v>6</v>
      </c>
      <c r="AJ2" s="301">
        <f t="shared" ref="AJ2" si="2">AG2+1</f>
        <v>7</v>
      </c>
      <c r="AM2" s="301">
        <f t="shared" ref="AM2" si="3">AJ2+1</f>
        <v>8</v>
      </c>
      <c r="AP2" s="301">
        <f t="shared" ref="AP2" si="4">AM2+1</f>
        <v>9</v>
      </c>
      <c r="AS2" s="301">
        <f t="shared" ref="AS2" si="5">AP2+1</f>
        <v>10</v>
      </c>
      <c r="AV2" s="301">
        <f t="shared" ref="AV2" si="6">AS2+1</f>
        <v>11</v>
      </c>
      <c r="AY2" s="301">
        <f t="shared" ref="AY2" si="7">AV2+1</f>
        <v>12</v>
      </c>
      <c r="BB2" s="301">
        <f t="shared" ref="BB2" si="8">AY2+1</f>
        <v>13</v>
      </c>
      <c r="BE2" s="301">
        <f t="shared" ref="BE2" si="9">BB2+1</f>
        <v>14</v>
      </c>
      <c r="BH2" s="301">
        <f t="shared" ref="BH2" si="10">BE2+1</f>
        <v>15</v>
      </c>
      <c r="BK2" s="301">
        <f t="shared" ref="BK2" si="11">BH2+1</f>
        <v>16</v>
      </c>
      <c r="BN2" s="301">
        <f t="shared" ref="BN2" si="12">BK2+1</f>
        <v>17</v>
      </c>
      <c r="BQ2" s="301">
        <f t="shared" ref="BQ2" si="13">BN2+1</f>
        <v>18</v>
      </c>
      <c r="BT2" s="301">
        <f t="shared" ref="BT2" si="14">BQ2+1</f>
        <v>19</v>
      </c>
      <c r="BW2" s="301">
        <f t="shared" ref="BW2" si="15">BT2+1</f>
        <v>20</v>
      </c>
      <c r="BZ2" s="301">
        <f t="shared" ref="BZ2" si="16">BW2+1</f>
        <v>21</v>
      </c>
      <c r="CC2" s="301">
        <f t="shared" ref="CC2" si="17">BZ2+1</f>
        <v>22</v>
      </c>
      <c r="CF2" s="301">
        <f t="shared" ref="CF2" si="18">CC2+1</f>
        <v>23</v>
      </c>
      <c r="CI2" s="301">
        <f t="shared" ref="CI2" si="19">CF2+1</f>
        <v>24</v>
      </c>
      <c r="CL2" s="301">
        <f t="shared" ref="CL2" si="20">CI2+1</f>
        <v>25</v>
      </c>
      <c r="CO2" s="301">
        <f t="shared" ref="CO2" si="21">CL2+1</f>
        <v>26</v>
      </c>
    </row>
    <row r="3" spans="1:95" ht="23.25" hidden="1" customHeight="1">
      <c r="X3" s="1" t="str">
        <f>"=iferror(VLOOKUP(RAPORT!$R$9;mapel2!$A$1:$Q$12;"&amp;X2&amp;";0);"""</f>
        <v>=iferror(VLOOKUP(RAPORT!$R$9;mapel2!$A$1:$Q$12;3;0);"</v>
      </c>
      <c r="AA3" s="1" t="str">
        <f>"=iferror(VLOOKUP(RAPORT!$R$9;mapel2!$A$1:$z$12;"&amp;AA2&amp;";0);"""</f>
        <v>=iferror(VLOOKUP(RAPORT!$R$9;mapel2!$A$1:$z$12;4;0);"</v>
      </c>
      <c r="AD3" s="1" t="str">
        <f t="shared" ref="AD3" si="22">"=iferror(VLOOKUP(RAPORT!$R$9;mapel2!$A$1:$z$12;"&amp;AD2&amp;";0);"""</f>
        <v>=iferror(VLOOKUP(RAPORT!$R$9;mapel2!$A$1:$z$12;5;0);"</v>
      </c>
      <c r="AG3" s="1" t="str">
        <f t="shared" ref="AG3" si="23">"=iferror(VLOOKUP(RAPORT!$R$9;mapel2!$A$1:$z$12;"&amp;AG2&amp;";0);"""</f>
        <v>=iferror(VLOOKUP(RAPORT!$R$9;mapel2!$A$1:$z$12;6;0);"</v>
      </c>
      <c r="AJ3" s="1" t="str">
        <f t="shared" ref="AJ3" si="24">"=iferror(VLOOKUP(RAPORT!$R$9;mapel2!$A$1:$z$12;"&amp;AJ2&amp;";0);"""</f>
        <v>=iferror(VLOOKUP(RAPORT!$R$9;mapel2!$A$1:$z$12;7;0);"</v>
      </c>
      <c r="AM3" s="1" t="str">
        <f t="shared" ref="AM3" si="25">"=iferror(VLOOKUP(RAPORT!$R$9;mapel2!$A$1:$z$12;"&amp;AM2&amp;";0);"""</f>
        <v>=iferror(VLOOKUP(RAPORT!$R$9;mapel2!$A$1:$z$12;8;0);"</v>
      </c>
      <c r="AP3" s="1" t="str">
        <f t="shared" ref="AP3" si="26">"=iferror(VLOOKUP(RAPORT!$R$9;mapel2!$A$1:$z$12;"&amp;AP2&amp;";0);"""</f>
        <v>=iferror(VLOOKUP(RAPORT!$R$9;mapel2!$A$1:$z$12;9;0);"</v>
      </c>
      <c r="AS3" s="1" t="str">
        <f t="shared" ref="AS3" si="27">"=iferror(VLOOKUP(RAPORT!$R$9;mapel2!$A$1:$z$12;"&amp;AS2&amp;";0);"""</f>
        <v>=iferror(VLOOKUP(RAPORT!$R$9;mapel2!$A$1:$z$12;10;0);"</v>
      </c>
      <c r="AV3" s="1" t="str">
        <f t="shared" ref="AV3" si="28">"=iferror(VLOOKUP(RAPORT!$R$9;mapel2!$A$1:$z$12;"&amp;AV2&amp;";0);"""</f>
        <v>=iferror(VLOOKUP(RAPORT!$R$9;mapel2!$A$1:$z$12;11;0);"</v>
      </c>
      <c r="AY3" s="1" t="str">
        <f t="shared" ref="AY3" si="29">"=iferror(VLOOKUP(RAPORT!$R$9;mapel2!$A$1:$z$12;"&amp;AY2&amp;";0);"""</f>
        <v>=iferror(VLOOKUP(RAPORT!$R$9;mapel2!$A$1:$z$12;12;0);"</v>
      </c>
      <c r="BB3" s="1" t="str">
        <f t="shared" ref="BB3" si="30">"=iferror(VLOOKUP(RAPORT!$R$9;mapel2!$A$1:$z$12;"&amp;BB2&amp;";0);"""</f>
        <v>=iferror(VLOOKUP(RAPORT!$R$9;mapel2!$A$1:$z$12;13;0);"</v>
      </c>
      <c r="BE3" s="1" t="str">
        <f t="shared" ref="BE3" si="31">"=iferror(VLOOKUP(RAPORT!$R$9;mapel2!$A$1:$z$12;"&amp;BE2&amp;";0);"""</f>
        <v>=iferror(VLOOKUP(RAPORT!$R$9;mapel2!$A$1:$z$12;14;0);"</v>
      </c>
      <c r="BH3" s="1" t="str">
        <f t="shared" ref="BH3" si="32">"=iferror(VLOOKUP(RAPORT!$R$9;mapel2!$A$1:$z$12;"&amp;BH2&amp;";0);"""</f>
        <v>=iferror(VLOOKUP(RAPORT!$R$9;mapel2!$A$1:$z$12;15;0);"</v>
      </c>
      <c r="BK3" s="1" t="str">
        <f t="shared" ref="BK3" si="33">"=iferror(VLOOKUP(RAPORT!$R$9;mapel2!$A$1:$z$12;"&amp;BK2&amp;";0);"""</f>
        <v>=iferror(VLOOKUP(RAPORT!$R$9;mapel2!$A$1:$z$12;16;0);"</v>
      </c>
      <c r="BN3" s="1" t="str">
        <f t="shared" ref="BN3" si="34">"=iferror(VLOOKUP(RAPORT!$R$9;mapel2!$A$1:$z$12;"&amp;BN2&amp;";0);"""</f>
        <v>=iferror(VLOOKUP(RAPORT!$R$9;mapel2!$A$1:$z$12;17;0);"</v>
      </c>
      <c r="BQ3" s="1" t="str">
        <f t="shared" ref="BQ3" si="35">"=iferror(VLOOKUP(RAPORT!$R$9;mapel2!$A$1:$z$12;"&amp;BQ2&amp;";0);"""</f>
        <v>=iferror(VLOOKUP(RAPORT!$R$9;mapel2!$A$1:$z$12;18;0);"</v>
      </c>
      <c r="BT3" s="1" t="str">
        <f t="shared" ref="BT3" si="36">"=iferror(VLOOKUP(RAPORT!$R$9;mapel2!$A$1:$z$12;"&amp;BT2&amp;";0);"""</f>
        <v>=iferror(VLOOKUP(RAPORT!$R$9;mapel2!$A$1:$z$12;19;0);"</v>
      </c>
      <c r="BW3" s="1" t="str">
        <f t="shared" ref="BW3" si="37">"=iferror(VLOOKUP(RAPORT!$R$9;mapel2!$A$1:$z$12;"&amp;BW2&amp;";0);"""</f>
        <v>=iferror(VLOOKUP(RAPORT!$R$9;mapel2!$A$1:$z$12;20;0);"</v>
      </c>
      <c r="BZ3" s="1" t="str">
        <f t="shared" ref="BZ3" si="38">"=iferror(VLOOKUP(RAPORT!$R$9;mapel2!$A$1:$z$12;"&amp;BZ2&amp;";0);"""</f>
        <v>=iferror(VLOOKUP(RAPORT!$R$9;mapel2!$A$1:$z$12;21;0);"</v>
      </c>
      <c r="CC3" s="1" t="str">
        <f t="shared" ref="CC3" si="39">"=iferror(VLOOKUP(RAPORT!$R$9;mapel2!$A$1:$z$12;"&amp;CC2&amp;";0);"""</f>
        <v>=iferror(VLOOKUP(RAPORT!$R$9;mapel2!$A$1:$z$12;22;0);"</v>
      </c>
      <c r="CF3" s="1" t="str">
        <f t="shared" ref="CF3" si="40">"=iferror(VLOOKUP(RAPORT!$R$9;mapel2!$A$1:$z$12;"&amp;CF2&amp;";0);"""</f>
        <v>=iferror(VLOOKUP(RAPORT!$R$9;mapel2!$A$1:$z$12;23;0);"</v>
      </c>
      <c r="CI3" s="1" t="str">
        <f t="shared" ref="CI3" si="41">"=iferror(VLOOKUP(RAPORT!$R$9;mapel2!$A$1:$z$12;"&amp;CI2&amp;";0);"""</f>
        <v>=iferror(VLOOKUP(RAPORT!$R$9;mapel2!$A$1:$z$12;24;0);"</v>
      </c>
      <c r="CL3" s="1" t="str">
        <f t="shared" ref="CL3" si="42">"=iferror(VLOOKUP(RAPORT!$R$9;mapel2!$A$1:$z$12;"&amp;CL2&amp;";0);"""</f>
        <v>=iferror(VLOOKUP(RAPORT!$R$9;mapel2!$A$1:$z$12;25;0);"</v>
      </c>
      <c r="CO3" s="1" t="str">
        <f t="shared" ref="CO3" si="43">"=iferror(VLOOKUP(RAPORT!$R$9;mapel2!$A$1:$z$12;"&amp;CO2&amp;";0);"""</f>
        <v>=iferror(VLOOKUP(RAPORT!$R$9;mapel2!$A$1:$z$12;26;0);"</v>
      </c>
    </row>
    <row r="4" spans="1:95" s="43" customFormat="1" ht="30" customHeight="1">
      <c r="A4" s="289" t="s">
        <v>6</v>
      </c>
      <c r="B4" s="289" t="s">
        <v>38</v>
      </c>
      <c r="C4" s="289" t="s">
        <v>39</v>
      </c>
      <c r="D4" s="290" t="s">
        <v>639</v>
      </c>
      <c r="E4" s="290"/>
      <c r="F4" s="290"/>
      <c r="G4" s="290" t="s">
        <v>640</v>
      </c>
      <c r="H4" s="290"/>
      <c r="I4" s="290"/>
      <c r="J4" s="290" t="s">
        <v>641</v>
      </c>
      <c r="K4" s="290"/>
      <c r="L4" s="290"/>
      <c r="M4" s="290" t="s">
        <v>642</v>
      </c>
      <c r="N4" s="290"/>
      <c r="O4" s="290"/>
      <c r="P4" s="290" t="s">
        <v>643</v>
      </c>
      <c r="Q4" s="290"/>
      <c r="R4" s="290"/>
      <c r="S4" s="252"/>
      <c r="T4" s="261"/>
      <c r="U4" s="252"/>
      <c r="V4" s="290" t="s">
        <v>43</v>
      </c>
      <c r="W4" s="290"/>
      <c r="X4" s="302" t="str">
        <f>IFERROR(VLOOKUP(RAPORT!$R$9,mapel2!$A$1:$Q$12,3,0),"")</f>
        <v/>
      </c>
      <c r="Y4" s="303"/>
      <c r="Z4" s="304"/>
      <c r="AA4" s="311" t="str">
        <f>IFERROR(VLOOKUP(RAPORT!$R$9,mapel2!$A$1:$Z$12,4,0),"")</f>
        <v/>
      </c>
      <c r="AB4" s="312"/>
      <c r="AC4" s="313"/>
      <c r="AD4" s="311" t="str">
        <f>IFERROR(VLOOKUP(RAPORT!$R$9,mapel2!$A$1:$Z$12,5,0),"")</f>
        <v/>
      </c>
      <c r="AE4" s="312"/>
      <c r="AF4" s="313"/>
      <c r="AG4" s="311" t="str">
        <f>IFERROR(VLOOKUP(RAPORT!$R$9,mapel2!$A$1:$Z$12,6,0),"")</f>
        <v/>
      </c>
      <c r="AH4" s="312"/>
      <c r="AI4" s="313"/>
      <c r="AJ4" s="311" t="str">
        <f>IFERROR(VLOOKUP(RAPORT!$R$9,mapel2!$A$1:$Z$12,7,0),"")</f>
        <v/>
      </c>
      <c r="AK4" s="312"/>
      <c r="AL4" s="313"/>
      <c r="AM4" s="311" t="str">
        <f>IFERROR(VLOOKUP(RAPORT!$R$9,mapel2!$A$1:$Z$12,8,0),"")</f>
        <v/>
      </c>
      <c r="AN4" s="312"/>
      <c r="AO4" s="313"/>
      <c r="AP4" s="311" t="str">
        <f>IFERROR(VLOOKUP(RAPORT!$R$9,mapel2!$A$1:$Z$12,9,0),"")</f>
        <v/>
      </c>
      <c r="AQ4" s="312"/>
      <c r="AR4" s="313"/>
      <c r="AS4" s="311" t="str">
        <f>IFERROR(VLOOKUP(RAPORT!$R$9,mapel2!$A$1:$Z$12,10,0),"")</f>
        <v/>
      </c>
      <c r="AT4" s="312"/>
      <c r="AU4" s="313"/>
      <c r="AV4" s="311" t="str">
        <f>IFERROR(VLOOKUP(RAPORT!$R$9,mapel2!$A$1:$Z$12,11,0),"")</f>
        <v/>
      </c>
      <c r="AW4" s="312"/>
      <c r="AX4" s="313"/>
      <c r="AY4" s="311" t="str">
        <f>IFERROR(VLOOKUP(RAPORT!$R$9,mapel2!$A$1:$Z$12,12,0),"")</f>
        <v/>
      </c>
      <c r="AZ4" s="312"/>
      <c r="BA4" s="313"/>
      <c r="BB4" s="311" t="str">
        <f>IFERROR(VLOOKUP(RAPORT!$R$9,mapel2!$A$1:$Z$12,13,0),"")</f>
        <v/>
      </c>
      <c r="BC4" s="312"/>
      <c r="BD4" s="313"/>
      <c r="BE4" s="311" t="str">
        <f>IFERROR(VLOOKUP(RAPORT!$R$9,mapel2!$A$1:$Z$12,14,0),"")</f>
        <v/>
      </c>
      <c r="BF4" s="312"/>
      <c r="BG4" s="313"/>
      <c r="BH4" s="311" t="str">
        <f>IFERROR(VLOOKUP(RAPORT!$R$9,mapel2!$A$1:$Z$12,15,0),"")</f>
        <v/>
      </c>
      <c r="BI4" s="312"/>
      <c r="BJ4" s="313"/>
      <c r="BK4" s="311" t="str">
        <f>IFERROR(VLOOKUP(RAPORT!$R$9,mapel2!$A$1:$Z$12,16,0),"")</f>
        <v/>
      </c>
      <c r="BL4" s="312"/>
      <c r="BM4" s="313"/>
      <c r="BN4" s="311" t="str">
        <f>IFERROR(VLOOKUP(RAPORT!$R$9,mapel2!$A$1:$Z$12,17,0),"")</f>
        <v/>
      </c>
      <c r="BO4" s="312"/>
      <c r="BP4" s="313"/>
      <c r="BQ4" s="311" t="str">
        <f>IFERROR(VLOOKUP(RAPORT!$R$9,mapel2!$A$1:$Z$12,18,0),"")</f>
        <v/>
      </c>
      <c r="BR4" s="312"/>
      <c r="BS4" s="313"/>
      <c r="BT4" s="311" t="str">
        <f>IFERROR(VLOOKUP(RAPORT!$R$9,mapel2!$A$1:$Z$12,19,0),"")</f>
        <v/>
      </c>
      <c r="BU4" s="312"/>
      <c r="BV4" s="313"/>
      <c r="BW4" s="311" t="str">
        <f>IFERROR(VLOOKUP(RAPORT!$R$9,mapel2!$A$1:$Z$12,20,0),"")</f>
        <v/>
      </c>
      <c r="BX4" s="312"/>
      <c r="BY4" s="313"/>
      <c r="BZ4" s="311" t="str">
        <f>IFERROR(VLOOKUP(RAPORT!$R$9,mapel2!$A$1:$Z$12,21,0),"")</f>
        <v/>
      </c>
      <c r="CA4" s="312"/>
      <c r="CB4" s="313"/>
      <c r="CC4" s="311" t="str">
        <f>IFERROR(VLOOKUP(RAPORT!$R$9,mapel2!$A$1:$Z$12,22,0),"")</f>
        <v/>
      </c>
      <c r="CD4" s="312"/>
      <c r="CE4" s="313"/>
      <c r="CF4" s="311" t="str">
        <f>IFERROR(VLOOKUP(RAPORT!$R$9,mapel2!$A$1:$Z$12,23,0),"")</f>
        <v/>
      </c>
      <c r="CG4" s="312"/>
      <c r="CH4" s="313"/>
      <c r="CI4" s="311" t="str">
        <f>IFERROR(VLOOKUP(RAPORT!$R$9,mapel2!$A$1:$Z$12,24,0),"")</f>
        <v/>
      </c>
      <c r="CJ4" s="312"/>
      <c r="CK4" s="313"/>
      <c r="CL4" s="327" t="str">
        <f>IFERROR(VLOOKUP(RAPORT!$R$9,mapel2!$A$1:$Z$12,25,0),"")</f>
        <v/>
      </c>
      <c r="CM4" s="327"/>
      <c r="CN4" s="327"/>
      <c r="CO4" s="327" t="str">
        <f>IFERROR(VLOOKUP(RAPORT!$R$9,mapel2!$A$1:$Z$12,26,0),"")</f>
        <v/>
      </c>
      <c r="CP4" s="327"/>
      <c r="CQ4" s="327"/>
    </row>
    <row r="5" spans="1:95" s="43" customFormat="1" ht="17.25" customHeight="1">
      <c r="A5" s="289"/>
      <c r="B5" s="289"/>
      <c r="C5" s="289"/>
      <c r="D5" s="36" t="s">
        <v>41</v>
      </c>
      <c r="E5" s="62" t="s">
        <v>42</v>
      </c>
      <c r="F5" s="63" t="s">
        <v>115</v>
      </c>
      <c r="G5" s="36" t="s">
        <v>41</v>
      </c>
      <c r="H5" s="62" t="s">
        <v>42</v>
      </c>
      <c r="I5" s="63" t="s">
        <v>115</v>
      </c>
      <c r="J5" s="36" t="s">
        <v>41</v>
      </c>
      <c r="K5" s="62" t="s">
        <v>42</v>
      </c>
      <c r="L5" s="63" t="s">
        <v>115</v>
      </c>
      <c r="M5" s="36" t="s">
        <v>41</v>
      </c>
      <c r="N5" s="62" t="s">
        <v>42</v>
      </c>
      <c r="O5" s="63" t="s">
        <v>115</v>
      </c>
      <c r="P5" s="36" t="s">
        <v>41</v>
      </c>
      <c r="Q5" s="62" t="s">
        <v>42</v>
      </c>
      <c r="R5" s="63" t="s">
        <v>115</v>
      </c>
      <c r="S5" s="36" t="s">
        <v>41</v>
      </c>
      <c r="T5" s="36"/>
      <c r="U5" s="36" t="s">
        <v>41</v>
      </c>
      <c r="V5" s="62" t="s">
        <v>42</v>
      </c>
      <c r="W5" s="63" t="s">
        <v>115</v>
      </c>
      <c r="X5" s="36" t="s">
        <v>41</v>
      </c>
      <c r="Y5" s="62" t="s">
        <v>42</v>
      </c>
      <c r="Z5" s="63" t="s">
        <v>115</v>
      </c>
      <c r="AA5" s="36" t="s">
        <v>41</v>
      </c>
      <c r="AB5" s="62" t="s">
        <v>42</v>
      </c>
      <c r="AC5" s="63" t="s">
        <v>115</v>
      </c>
      <c r="AD5" s="36" t="s">
        <v>41</v>
      </c>
      <c r="AE5" s="62" t="s">
        <v>42</v>
      </c>
      <c r="AF5" s="63" t="s">
        <v>115</v>
      </c>
      <c r="AG5" s="36" t="s">
        <v>41</v>
      </c>
      <c r="AH5" s="62" t="s">
        <v>42</v>
      </c>
      <c r="AI5" s="63" t="s">
        <v>115</v>
      </c>
      <c r="AJ5" s="36" t="s">
        <v>41</v>
      </c>
      <c r="AK5" s="62" t="s">
        <v>42</v>
      </c>
      <c r="AL5" s="63" t="s">
        <v>115</v>
      </c>
      <c r="AM5" s="36" t="s">
        <v>41</v>
      </c>
      <c r="AN5" s="62" t="s">
        <v>42</v>
      </c>
      <c r="AO5" s="63" t="s">
        <v>115</v>
      </c>
      <c r="AP5" s="36" t="s">
        <v>41</v>
      </c>
      <c r="AQ5" s="62" t="s">
        <v>42</v>
      </c>
      <c r="AR5" s="63" t="s">
        <v>115</v>
      </c>
      <c r="AS5" s="36" t="s">
        <v>41</v>
      </c>
      <c r="AT5" s="62" t="s">
        <v>42</v>
      </c>
      <c r="AU5" s="63" t="s">
        <v>115</v>
      </c>
      <c r="AV5" s="36" t="s">
        <v>41</v>
      </c>
      <c r="AW5" s="62" t="s">
        <v>42</v>
      </c>
      <c r="AX5" s="63" t="s">
        <v>115</v>
      </c>
      <c r="AY5" s="36" t="s">
        <v>41</v>
      </c>
      <c r="AZ5" s="62" t="s">
        <v>42</v>
      </c>
      <c r="BA5" s="63" t="s">
        <v>115</v>
      </c>
      <c r="BB5" s="36" t="s">
        <v>41</v>
      </c>
      <c r="BC5" s="62" t="s">
        <v>42</v>
      </c>
      <c r="BD5" s="63" t="s">
        <v>115</v>
      </c>
      <c r="BE5" s="36" t="s">
        <v>41</v>
      </c>
      <c r="BF5" s="62" t="s">
        <v>42</v>
      </c>
      <c r="BG5" s="63" t="s">
        <v>115</v>
      </c>
      <c r="BH5" s="36" t="s">
        <v>41</v>
      </c>
      <c r="BI5" s="62" t="s">
        <v>42</v>
      </c>
      <c r="BJ5" s="63" t="s">
        <v>115</v>
      </c>
      <c r="BK5" s="36" t="s">
        <v>41</v>
      </c>
      <c r="BL5" s="62" t="s">
        <v>42</v>
      </c>
      <c r="BM5" s="63" t="s">
        <v>115</v>
      </c>
      <c r="BN5" s="36" t="s">
        <v>41</v>
      </c>
      <c r="BO5" s="62" t="s">
        <v>42</v>
      </c>
      <c r="BP5" s="63" t="s">
        <v>115</v>
      </c>
      <c r="BQ5" s="36" t="s">
        <v>41</v>
      </c>
      <c r="BR5" s="62" t="s">
        <v>42</v>
      </c>
      <c r="BS5" s="63" t="s">
        <v>115</v>
      </c>
      <c r="BT5" s="36" t="s">
        <v>41</v>
      </c>
      <c r="BU5" s="62" t="s">
        <v>42</v>
      </c>
      <c r="BV5" s="63" t="s">
        <v>115</v>
      </c>
      <c r="BW5" s="36" t="s">
        <v>41</v>
      </c>
      <c r="BX5" s="62" t="s">
        <v>42</v>
      </c>
      <c r="BY5" s="63" t="s">
        <v>115</v>
      </c>
      <c r="BZ5" s="36" t="s">
        <v>41</v>
      </c>
      <c r="CA5" s="62" t="s">
        <v>42</v>
      </c>
      <c r="CB5" s="63" t="s">
        <v>115</v>
      </c>
      <c r="CC5" s="36" t="s">
        <v>41</v>
      </c>
      <c r="CD5" s="62" t="s">
        <v>42</v>
      </c>
      <c r="CE5" s="63" t="s">
        <v>115</v>
      </c>
      <c r="CF5" s="36" t="s">
        <v>41</v>
      </c>
      <c r="CG5" s="62" t="s">
        <v>42</v>
      </c>
      <c r="CH5" s="63" t="s">
        <v>115</v>
      </c>
      <c r="CI5" s="36" t="s">
        <v>41</v>
      </c>
      <c r="CJ5" s="62" t="s">
        <v>42</v>
      </c>
      <c r="CK5" s="63" t="s">
        <v>115</v>
      </c>
      <c r="CL5" s="36" t="s">
        <v>41</v>
      </c>
      <c r="CM5" s="62" t="s">
        <v>42</v>
      </c>
      <c r="CN5" s="63" t="s">
        <v>115</v>
      </c>
      <c r="CO5" s="36" t="s">
        <v>41</v>
      </c>
      <c r="CP5" s="62" t="s">
        <v>42</v>
      </c>
      <c r="CQ5" s="63" t="s">
        <v>115</v>
      </c>
    </row>
    <row r="6" spans="1:95" ht="16.5">
      <c r="A6" s="44" t="str">
        <f>IF(Menu!$D$12="","",1)</f>
        <v/>
      </c>
      <c r="B6" s="44" t="str">
        <f>IF(Menu!$D$12="","",IF($A6="","",VLOOKUP($A6,'DATA SISWA'!$I$3:$L$754,4,0)))</f>
        <v/>
      </c>
      <c r="C6" s="44" t="str">
        <f>IF(Menu!$D$12="","",IF($A6="","",VLOOKUP($A6,'DATA SISWA'!$I$3:$L$754,2,0)))</f>
        <v/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>
        <v>1</v>
      </c>
      <c r="Q6" s="330">
        <v>1</v>
      </c>
      <c r="R6" s="330">
        <v>1</v>
      </c>
      <c r="S6" s="44" t="str">
        <f>IF(A6="","",A6)</f>
        <v/>
      </c>
      <c r="T6" s="44" t="str">
        <f>IF(F6&lt;&gt;"",D$4,IF(I6&lt;&gt;"",G$4,IF(L6&lt;&gt;"",J$4,IF(O6&lt;&gt;"",M$4,IF(R6&lt;&gt;"",P$4,"")))))</f>
        <v>Agama Katolik</v>
      </c>
      <c r="U6" s="44">
        <f>D6+G6+J6+M6+P6</f>
        <v>1</v>
      </c>
      <c r="V6" s="44">
        <f t="shared" ref="V6:W6" si="44">E6+H6+K6+N6+Q6</f>
        <v>1</v>
      </c>
      <c r="W6" s="44">
        <f t="shared" si="44"/>
        <v>1</v>
      </c>
      <c r="X6" s="330">
        <v>2</v>
      </c>
      <c r="Y6" s="330">
        <v>22</v>
      </c>
      <c r="Z6" s="330">
        <v>222</v>
      </c>
      <c r="AA6" s="330">
        <f>X6+1</f>
        <v>3</v>
      </c>
      <c r="AB6" s="330">
        <f t="shared" ref="AB6:CE6" si="45">Y6+1</f>
        <v>23</v>
      </c>
      <c r="AC6" s="330">
        <f t="shared" si="45"/>
        <v>223</v>
      </c>
      <c r="AD6" s="330">
        <f t="shared" si="45"/>
        <v>4</v>
      </c>
      <c r="AE6" s="330">
        <f t="shared" si="45"/>
        <v>24</v>
      </c>
      <c r="AF6" s="330">
        <f t="shared" si="45"/>
        <v>224</v>
      </c>
      <c r="AG6" s="330">
        <f t="shared" si="45"/>
        <v>5</v>
      </c>
      <c r="AH6" s="330">
        <f t="shared" si="45"/>
        <v>25</v>
      </c>
      <c r="AI6" s="330">
        <f t="shared" si="45"/>
        <v>225</v>
      </c>
      <c r="AJ6" s="330">
        <f t="shared" si="45"/>
        <v>6</v>
      </c>
      <c r="AK6" s="330">
        <f t="shared" si="45"/>
        <v>26</v>
      </c>
      <c r="AL6" s="330">
        <f t="shared" si="45"/>
        <v>226</v>
      </c>
      <c r="AM6" s="330">
        <f t="shared" si="45"/>
        <v>7</v>
      </c>
      <c r="AN6" s="330">
        <f t="shared" si="45"/>
        <v>27</v>
      </c>
      <c r="AO6" s="330">
        <f t="shared" si="45"/>
        <v>227</v>
      </c>
      <c r="AP6" s="330">
        <f t="shared" si="45"/>
        <v>8</v>
      </c>
      <c r="AQ6" s="330">
        <f t="shared" si="45"/>
        <v>28</v>
      </c>
      <c r="AR6" s="330">
        <f t="shared" si="45"/>
        <v>228</v>
      </c>
      <c r="AS6" s="330">
        <f t="shared" si="45"/>
        <v>9</v>
      </c>
      <c r="AT6" s="330">
        <f t="shared" si="45"/>
        <v>29</v>
      </c>
      <c r="AU6" s="330">
        <f t="shared" si="45"/>
        <v>229</v>
      </c>
      <c r="AV6" s="330">
        <f t="shared" si="45"/>
        <v>10</v>
      </c>
      <c r="AW6" s="330">
        <f t="shared" si="45"/>
        <v>30</v>
      </c>
      <c r="AX6" s="330">
        <f t="shared" si="45"/>
        <v>230</v>
      </c>
      <c r="AY6" s="330">
        <f t="shared" si="45"/>
        <v>11</v>
      </c>
      <c r="AZ6" s="330">
        <f t="shared" si="45"/>
        <v>31</v>
      </c>
      <c r="BA6" s="330">
        <f t="shared" si="45"/>
        <v>231</v>
      </c>
      <c r="BB6" s="330">
        <f t="shared" si="45"/>
        <v>12</v>
      </c>
      <c r="BC6" s="330">
        <f t="shared" si="45"/>
        <v>32</v>
      </c>
      <c r="BD6" s="330">
        <f t="shared" si="45"/>
        <v>232</v>
      </c>
      <c r="BE6" s="330">
        <f t="shared" si="45"/>
        <v>13</v>
      </c>
      <c r="BF6" s="330">
        <f t="shared" si="45"/>
        <v>33</v>
      </c>
      <c r="BG6" s="330">
        <f t="shared" si="45"/>
        <v>233</v>
      </c>
      <c r="BH6" s="330">
        <f t="shared" si="45"/>
        <v>14</v>
      </c>
      <c r="BI6" s="330">
        <f t="shared" si="45"/>
        <v>34</v>
      </c>
      <c r="BJ6" s="330">
        <f t="shared" si="45"/>
        <v>234</v>
      </c>
      <c r="BK6" s="330">
        <f t="shared" si="45"/>
        <v>15</v>
      </c>
      <c r="BL6" s="330">
        <f t="shared" si="45"/>
        <v>35</v>
      </c>
      <c r="BM6" s="330">
        <f t="shared" si="45"/>
        <v>235</v>
      </c>
      <c r="BN6" s="330">
        <f t="shared" si="45"/>
        <v>16</v>
      </c>
      <c r="BO6" s="330">
        <f t="shared" si="45"/>
        <v>36</v>
      </c>
      <c r="BP6" s="330">
        <f t="shared" si="45"/>
        <v>236</v>
      </c>
      <c r="BQ6" s="330">
        <f t="shared" si="45"/>
        <v>17</v>
      </c>
      <c r="BR6" s="330">
        <f t="shared" si="45"/>
        <v>37</v>
      </c>
      <c r="BS6" s="330">
        <f t="shared" si="45"/>
        <v>237</v>
      </c>
      <c r="BT6" s="330">
        <f t="shared" si="45"/>
        <v>18</v>
      </c>
      <c r="BU6" s="330">
        <f t="shared" si="45"/>
        <v>38</v>
      </c>
      <c r="BV6" s="330">
        <f t="shared" si="45"/>
        <v>238</v>
      </c>
      <c r="BW6" s="330">
        <f t="shared" si="45"/>
        <v>19</v>
      </c>
      <c r="BX6" s="330">
        <f t="shared" si="45"/>
        <v>39</v>
      </c>
      <c r="BY6" s="330">
        <f t="shared" si="45"/>
        <v>239</v>
      </c>
      <c r="BZ6" s="330">
        <f t="shared" si="45"/>
        <v>20</v>
      </c>
      <c r="CA6" s="330">
        <f t="shared" si="45"/>
        <v>40</v>
      </c>
      <c r="CB6" s="330">
        <f t="shared" si="45"/>
        <v>240</v>
      </c>
      <c r="CC6" s="330">
        <f t="shared" si="45"/>
        <v>21</v>
      </c>
      <c r="CD6" s="330">
        <f t="shared" si="45"/>
        <v>41</v>
      </c>
      <c r="CE6" s="330">
        <f t="shared" si="45"/>
        <v>241</v>
      </c>
      <c r="CF6" s="330">
        <f t="shared" ref="CF6" si="46">CC6+1</f>
        <v>22</v>
      </c>
      <c r="CG6" s="330">
        <f t="shared" ref="CG6" si="47">CD6+1</f>
        <v>42</v>
      </c>
      <c r="CH6" s="330">
        <f t="shared" ref="CH6" si="48">CE6+1</f>
        <v>242</v>
      </c>
      <c r="CI6" s="330">
        <f t="shared" ref="CI6" si="49">CF6+1</f>
        <v>23</v>
      </c>
      <c r="CJ6" s="330">
        <f t="shared" ref="CJ6" si="50">CG6+1</f>
        <v>43</v>
      </c>
      <c r="CK6" s="330">
        <f t="shared" ref="CK6" si="51">CH6+1</f>
        <v>243</v>
      </c>
      <c r="CL6" s="330">
        <f t="shared" ref="CL6" si="52">CI6+1</f>
        <v>24</v>
      </c>
      <c r="CM6" s="330">
        <f t="shared" ref="CM6" si="53">CJ6+1</f>
        <v>44</v>
      </c>
      <c r="CN6" s="330">
        <f t="shared" ref="CN6" si="54">CK6+1</f>
        <v>244</v>
      </c>
      <c r="CO6" s="330">
        <f t="shared" ref="CO6" si="55">CL6+1</f>
        <v>25</v>
      </c>
      <c r="CP6" s="330">
        <f t="shared" ref="CP6" si="56">CM6+1</f>
        <v>45</v>
      </c>
      <c r="CQ6" s="330">
        <f t="shared" ref="CQ6" si="57">CN6+1</f>
        <v>245</v>
      </c>
    </row>
    <row r="7" spans="1:95" ht="16.5">
      <c r="A7" s="44" t="str">
        <f>IF(A6="","",IF(A6='DATA SISWA'!$I$755,"",A6+1))</f>
        <v/>
      </c>
      <c r="B7" s="44" t="str">
        <f>IF(Menu!$D$12="","",IF($A7="","",VLOOKUP($A7,'DATA SISWA'!$I$3:$L$754,4,0)))</f>
        <v/>
      </c>
      <c r="C7" s="44" t="str">
        <f>IF(Menu!$D$12="","",IF($A7="","",VLOOKUP($A7,'DATA SISWA'!$I$3:$L$754,2,0)))</f>
        <v/>
      </c>
      <c r="D7" s="330"/>
      <c r="E7" s="330"/>
      <c r="F7" s="255"/>
      <c r="G7" s="330"/>
      <c r="H7" s="330"/>
      <c r="I7" s="255"/>
      <c r="J7" s="45"/>
      <c r="K7" s="45"/>
      <c r="L7" s="45"/>
      <c r="M7" s="45"/>
      <c r="N7" s="45"/>
      <c r="O7" s="45"/>
      <c r="P7" s="45"/>
      <c r="Q7" s="45"/>
      <c r="R7" s="45"/>
      <c r="S7" s="44" t="str">
        <f>IF(A7="","",A7)</f>
        <v/>
      </c>
      <c r="T7" s="44" t="str">
        <f t="shared" ref="T7:T48" si="58">IF(F7&lt;&gt;"",D$4,IF(I7&lt;&gt;"",G$4,IF(L7&lt;&gt;"",J$4,IF(O7&lt;&gt;"",M$4,IF(R7&lt;&gt;"",P$4,"")))))</f>
        <v/>
      </c>
      <c r="U7" s="44">
        <f t="shared" ref="U7:U48" si="59">D7+G7+J7+M7+P7</f>
        <v>0</v>
      </c>
      <c r="V7" s="44">
        <f t="shared" ref="V7:V48" si="60">E7+H7+K7+N7+Q7</f>
        <v>0</v>
      </c>
      <c r="W7" s="44">
        <f t="shared" ref="W7:W48" si="61">F7+I7+L7+O7+R7</f>
        <v>0</v>
      </c>
      <c r="X7" s="330"/>
      <c r="Y7" s="330"/>
      <c r="Z7" s="255"/>
      <c r="AA7" s="45"/>
      <c r="AB7" s="45"/>
      <c r="AC7" s="45"/>
      <c r="AD7" s="330"/>
      <c r="AE7" s="330"/>
      <c r="AF7" s="255"/>
      <c r="AG7" s="330"/>
      <c r="AH7" s="330"/>
      <c r="AI7" s="255"/>
      <c r="AJ7" s="330"/>
      <c r="AK7" s="330"/>
      <c r="AL7" s="255"/>
      <c r="AM7" s="330"/>
      <c r="AN7" s="330"/>
      <c r="AO7" s="255"/>
      <c r="AP7" s="330"/>
      <c r="AQ7" s="330"/>
      <c r="AR7" s="255"/>
      <c r="AS7" s="330"/>
      <c r="AT7" s="330"/>
      <c r="AU7" s="255"/>
      <c r="AV7" s="330"/>
      <c r="AW7" s="330"/>
      <c r="AX7" s="255"/>
      <c r="AY7" s="330"/>
      <c r="AZ7" s="330"/>
      <c r="BA7" s="255"/>
      <c r="BB7" s="330"/>
      <c r="BC7" s="330"/>
      <c r="BD7" s="256"/>
      <c r="BE7" s="330"/>
      <c r="BF7" s="330"/>
      <c r="BG7" s="255"/>
      <c r="BH7" s="330"/>
      <c r="BI7" s="330"/>
      <c r="BJ7" s="255"/>
      <c r="BK7" s="330"/>
      <c r="BL7" s="330"/>
      <c r="BM7" s="45"/>
      <c r="BN7" s="330"/>
      <c r="BO7" s="330"/>
      <c r="BP7" s="25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ht="16.5">
      <c r="A8" s="44" t="str">
        <f>IF(A7="","",IF(A7='DATA SISWA'!$I$755,"",A7+1))</f>
        <v/>
      </c>
      <c r="B8" s="44" t="str">
        <f>IF(Menu!$D$12="","",IF($A8="","",VLOOKUP($A8,'DATA SISWA'!$I$3:$L$754,4,0)))</f>
        <v/>
      </c>
      <c r="C8" s="44" t="str">
        <f>IF(Menu!$D$12="","",IF($A8="","",VLOOKUP($A8,'DATA SISWA'!$I$3:$L$754,2,0)))</f>
        <v/>
      </c>
      <c r="D8" s="330"/>
      <c r="E8" s="330"/>
      <c r="F8" s="255"/>
      <c r="G8" s="330"/>
      <c r="H8" s="330"/>
      <c r="I8" s="255"/>
      <c r="J8" s="45"/>
      <c r="K8" s="45"/>
      <c r="L8" s="45"/>
      <c r="M8" s="45"/>
      <c r="N8" s="45"/>
      <c r="O8" s="45"/>
      <c r="P8" s="45"/>
      <c r="Q8" s="45"/>
      <c r="R8" s="45"/>
      <c r="S8" s="44" t="str">
        <f t="shared" ref="S8:S48" si="62">IF(A8="","",A8)</f>
        <v/>
      </c>
      <c r="T8" s="44" t="str">
        <f t="shared" si="58"/>
        <v/>
      </c>
      <c r="U8" s="44">
        <f t="shared" si="59"/>
        <v>0</v>
      </c>
      <c r="V8" s="44">
        <f t="shared" si="60"/>
        <v>0</v>
      </c>
      <c r="W8" s="44">
        <f t="shared" si="61"/>
        <v>0</v>
      </c>
      <c r="X8" s="330"/>
      <c r="Y8" s="330"/>
      <c r="Z8" s="255"/>
      <c r="AA8" s="45"/>
      <c r="AB8" s="45"/>
      <c r="AC8" s="45"/>
      <c r="AD8" s="330"/>
      <c r="AE8" s="330"/>
      <c r="AF8" s="255"/>
      <c r="AG8" s="330"/>
      <c r="AH8" s="330"/>
      <c r="AI8" s="255"/>
      <c r="AJ8" s="330"/>
      <c r="AK8" s="330"/>
      <c r="AL8" s="255"/>
      <c r="AM8" s="330"/>
      <c r="AN8" s="330"/>
      <c r="AO8" s="255"/>
      <c r="AP8" s="330"/>
      <c r="AQ8" s="330"/>
      <c r="AR8" s="255"/>
      <c r="AS8" s="330"/>
      <c r="AT8" s="330"/>
      <c r="AU8" s="255"/>
      <c r="AV8" s="330"/>
      <c r="AW8" s="330"/>
      <c r="AX8" s="255"/>
      <c r="AY8" s="330"/>
      <c r="AZ8" s="330"/>
      <c r="BA8" s="255"/>
      <c r="BB8" s="330"/>
      <c r="BC8" s="330"/>
      <c r="BD8" s="256"/>
      <c r="BE8" s="330"/>
      <c r="BF8" s="330"/>
      <c r="BG8" s="255"/>
      <c r="BH8" s="330"/>
      <c r="BI8" s="330"/>
      <c r="BJ8" s="255"/>
      <c r="BK8" s="330"/>
      <c r="BL8" s="330"/>
      <c r="BM8" s="45"/>
      <c r="BN8" s="330"/>
      <c r="BO8" s="330"/>
      <c r="BP8" s="25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</row>
    <row r="9" spans="1:95" ht="16.5">
      <c r="A9" s="44" t="str">
        <f>IF(A8="","",IF(A8='DATA SISWA'!$I$755,"",A8+1))</f>
        <v/>
      </c>
      <c r="B9" s="44" t="str">
        <f>IF(Menu!$D$12="","",IF($A9="","",VLOOKUP($A9,'DATA SISWA'!$I$3:$L$754,4,0)))</f>
        <v/>
      </c>
      <c r="C9" s="44" t="str">
        <f>IF(Menu!$D$12="","",IF($A9="","",VLOOKUP($A9,'DATA SISWA'!$I$3:$L$754,2,0)))</f>
        <v/>
      </c>
      <c r="D9" s="330"/>
      <c r="E9" s="330"/>
      <c r="F9" s="255"/>
      <c r="G9" s="330"/>
      <c r="H9" s="330"/>
      <c r="I9" s="255"/>
      <c r="J9" s="45"/>
      <c r="K9" s="45"/>
      <c r="L9" s="45"/>
      <c r="M9" s="45"/>
      <c r="N9" s="45"/>
      <c r="O9" s="45"/>
      <c r="P9" s="45"/>
      <c r="Q9" s="45"/>
      <c r="R9" s="45"/>
      <c r="S9" s="44" t="str">
        <f t="shared" si="62"/>
        <v/>
      </c>
      <c r="T9" s="44" t="str">
        <f t="shared" si="58"/>
        <v/>
      </c>
      <c r="U9" s="44">
        <f t="shared" si="59"/>
        <v>0</v>
      </c>
      <c r="V9" s="44">
        <f t="shared" si="60"/>
        <v>0</v>
      </c>
      <c r="W9" s="44">
        <f t="shared" si="61"/>
        <v>0</v>
      </c>
      <c r="X9" s="330"/>
      <c r="Y9" s="330"/>
      <c r="Z9" s="255"/>
      <c r="AA9" s="45"/>
      <c r="AB9" s="45"/>
      <c r="AC9" s="45"/>
      <c r="AD9" s="330"/>
      <c r="AE9" s="330"/>
      <c r="AF9" s="255"/>
      <c r="AG9" s="330"/>
      <c r="AH9" s="330"/>
      <c r="AI9" s="255"/>
      <c r="AJ9" s="330"/>
      <c r="AK9" s="330"/>
      <c r="AL9" s="255"/>
      <c r="AM9" s="330"/>
      <c r="AN9" s="330"/>
      <c r="AO9" s="255"/>
      <c r="AP9" s="330"/>
      <c r="AQ9" s="330"/>
      <c r="AR9" s="255"/>
      <c r="AS9" s="330"/>
      <c r="AT9" s="330"/>
      <c r="AU9" s="255"/>
      <c r="AV9" s="330"/>
      <c r="AW9" s="330"/>
      <c r="AX9" s="255"/>
      <c r="AY9" s="330"/>
      <c r="AZ9" s="330"/>
      <c r="BA9" s="255"/>
      <c r="BB9" s="330"/>
      <c r="BC9" s="330"/>
      <c r="BD9" s="256"/>
      <c r="BE9" s="330"/>
      <c r="BF9" s="330"/>
      <c r="BG9" s="255"/>
      <c r="BH9" s="330"/>
      <c r="BI9" s="330"/>
      <c r="BJ9" s="255"/>
      <c r="BK9" s="330"/>
      <c r="BL9" s="330"/>
      <c r="BM9" s="45"/>
      <c r="BN9" s="330"/>
      <c r="BO9" s="330"/>
      <c r="BP9" s="25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</row>
    <row r="10" spans="1:95" ht="16.5">
      <c r="A10" s="44" t="str">
        <f>IF(A9="","",IF(A9='DATA SISWA'!$I$755,"",A9+1))</f>
        <v/>
      </c>
      <c r="B10" s="44" t="str">
        <f>IF(Menu!$D$12="","",IF($A10="","",VLOOKUP($A10,'DATA SISWA'!$I$3:$L$754,4,0)))</f>
        <v/>
      </c>
      <c r="C10" s="44" t="str">
        <f>IF(Menu!$D$12="","",IF($A10="","",VLOOKUP($A10,'DATA SISWA'!$I$3:$L$754,2,0)))</f>
        <v/>
      </c>
      <c r="D10" s="330"/>
      <c r="E10" s="330"/>
      <c r="F10" s="255"/>
      <c r="G10" s="330"/>
      <c r="H10" s="330"/>
      <c r="I10" s="255"/>
      <c r="J10" s="45"/>
      <c r="K10" s="45"/>
      <c r="L10" s="45"/>
      <c r="M10" s="45"/>
      <c r="N10" s="45"/>
      <c r="O10" s="45"/>
      <c r="P10" s="45"/>
      <c r="Q10" s="45"/>
      <c r="R10" s="45"/>
      <c r="S10" s="44" t="str">
        <f t="shared" si="62"/>
        <v/>
      </c>
      <c r="T10" s="44" t="str">
        <f t="shared" si="58"/>
        <v/>
      </c>
      <c r="U10" s="44">
        <f t="shared" si="59"/>
        <v>0</v>
      </c>
      <c r="V10" s="44">
        <f t="shared" si="60"/>
        <v>0</v>
      </c>
      <c r="W10" s="44">
        <f t="shared" si="61"/>
        <v>0</v>
      </c>
      <c r="X10" s="330"/>
      <c r="Y10" s="330"/>
      <c r="Z10" s="255"/>
      <c r="AA10" s="45"/>
      <c r="AB10" s="45"/>
      <c r="AC10" s="45"/>
      <c r="AD10" s="330"/>
      <c r="AE10" s="330"/>
      <c r="AF10" s="255"/>
      <c r="AG10" s="330"/>
      <c r="AH10" s="330"/>
      <c r="AI10" s="255"/>
      <c r="AJ10" s="330"/>
      <c r="AK10" s="330"/>
      <c r="AL10" s="255"/>
      <c r="AM10" s="330"/>
      <c r="AN10" s="330"/>
      <c r="AO10" s="255"/>
      <c r="AP10" s="330"/>
      <c r="AQ10" s="330"/>
      <c r="AR10" s="255"/>
      <c r="AS10" s="330"/>
      <c r="AT10" s="330"/>
      <c r="AU10" s="255"/>
      <c r="AV10" s="330"/>
      <c r="AW10" s="330"/>
      <c r="AX10" s="255"/>
      <c r="AY10" s="330"/>
      <c r="AZ10" s="330"/>
      <c r="BA10" s="255"/>
      <c r="BB10" s="330"/>
      <c r="BC10" s="330"/>
      <c r="BD10" s="256"/>
      <c r="BE10" s="330"/>
      <c r="BF10" s="330"/>
      <c r="BG10" s="255"/>
      <c r="BH10" s="330"/>
      <c r="BI10" s="330"/>
      <c r="BJ10" s="255"/>
      <c r="BK10" s="330"/>
      <c r="BL10" s="330"/>
      <c r="BM10" s="45"/>
      <c r="BN10" s="330"/>
      <c r="BO10" s="330"/>
      <c r="BP10" s="25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</row>
    <row r="11" spans="1:95" ht="16.5">
      <c r="A11" s="44" t="str">
        <f>IF(A10="","",IF(A10='DATA SISWA'!$I$755,"",A10+1))</f>
        <v/>
      </c>
      <c r="B11" s="44" t="str">
        <f>IF(Menu!$D$12="","",IF($A11="","",VLOOKUP($A11,'DATA SISWA'!$I$3:$L$754,4,0)))</f>
        <v/>
      </c>
      <c r="C11" s="44" t="str">
        <f>IF(Menu!$D$12="","",IF($A11="","",VLOOKUP($A11,'DATA SISWA'!$I$3:$L$754,2,0)))</f>
        <v/>
      </c>
      <c r="D11" s="330"/>
      <c r="E11" s="330"/>
      <c r="F11" s="255"/>
      <c r="G11" s="330"/>
      <c r="H11" s="330"/>
      <c r="I11" s="255"/>
      <c r="J11" s="45"/>
      <c r="K11" s="45"/>
      <c r="L11" s="45"/>
      <c r="M11" s="45"/>
      <c r="N11" s="45"/>
      <c r="O11" s="45"/>
      <c r="P11" s="45"/>
      <c r="Q11" s="45"/>
      <c r="R11" s="45"/>
      <c r="S11" s="44" t="str">
        <f t="shared" si="62"/>
        <v/>
      </c>
      <c r="T11" s="44" t="str">
        <f t="shared" si="58"/>
        <v/>
      </c>
      <c r="U11" s="44">
        <f t="shared" si="59"/>
        <v>0</v>
      </c>
      <c r="V11" s="44">
        <f t="shared" si="60"/>
        <v>0</v>
      </c>
      <c r="W11" s="44">
        <f t="shared" si="61"/>
        <v>0</v>
      </c>
      <c r="X11" s="330"/>
      <c r="Y11" s="330"/>
      <c r="Z11" s="255"/>
      <c r="AA11" s="45"/>
      <c r="AB11" s="45"/>
      <c r="AC11" s="45"/>
      <c r="AD11" s="330"/>
      <c r="AE11" s="330"/>
      <c r="AF11" s="255"/>
      <c r="AG11" s="330"/>
      <c r="AH11" s="330"/>
      <c r="AI11" s="255"/>
      <c r="AJ11" s="330"/>
      <c r="AK11" s="330"/>
      <c r="AL11" s="255"/>
      <c r="AM11" s="330"/>
      <c r="AN11" s="330"/>
      <c r="AO11" s="255"/>
      <c r="AP11" s="330"/>
      <c r="AQ11" s="330"/>
      <c r="AR11" s="255"/>
      <c r="AS11" s="330"/>
      <c r="AT11" s="330"/>
      <c r="AU11" s="255"/>
      <c r="AV11" s="330"/>
      <c r="AW11" s="330"/>
      <c r="AX11" s="255"/>
      <c r="AY11" s="330"/>
      <c r="AZ11" s="330"/>
      <c r="BA11" s="255"/>
      <c r="BB11" s="330"/>
      <c r="BC11" s="330"/>
      <c r="BD11" s="256"/>
      <c r="BE11" s="330"/>
      <c r="BF11" s="330"/>
      <c r="BG11" s="255"/>
      <c r="BH11" s="330"/>
      <c r="BI11" s="330"/>
      <c r="BJ11" s="255"/>
      <c r="BK11" s="330"/>
      <c r="BL11" s="330"/>
      <c r="BM11" s="45"/>
      <c r="BN11" s="330"/>
      <c r="BO11" s="330"/>
      <c r="BP11" s="25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ht="16.5">
      <c r="A12" s="44" t="str">
        <f>IF(A11="","",IF(A11='DATA SISWA'!$I$755,"",A11+1))</f>
        <v/>
      </c>
      <c r="B12" s="44" t="str">
        <f>IF(Menu!$D$12="","",IF($A12="","",VLOOKUP($A12,'DATA SISWA'!$I$3:$L$754,4,0)))</f>
        <v/>
      </c>
      <c r="C12" s="44" t="str">
        <f>IF(Menu!$D$12="","",IF($A12="","",VLOOKUP($A12,'DATA SISWA'!$I$3:$L$754,2,0)))</f>
        <v/>
      </c>
      <c r="D12" s="330"/>
      <c r="E12" s="330"/>
      <c r="F12" s="255"/>
      <c r="G12" s="330"/>
      <c r="H12" s="330"/>
      <c r="I12" s="255"/>
      <c r="J12" s="45"/>
      <c r="K12" s="45"/>
      <c r="L12" s="45"/>
      <c r="M12" s="45"/>
      <c r="N12" s="45"/>
      <c r="O12" s="45"/>
      <c r="P12" s="45"/>
      <c r="Q12" s="45"/>
      <c r="R12" s="45"/>
      <c r="S12" s="44" t="str">
        <f t="shared" si="62"/>
        <v/>
      </c>
      <c r="T12" s="44" t="str">
        <f t="shared" si="58"/>
        <v/>
      </c>
      <c r="U12" s="44">
        <f t="shared" si="59"/>
        <v>0</v>
      </c>
      <c r="V12" s="44">
        <f t="shared" si="60"/>
        <v>0</v>
      </c>
      <c r="W12" s="44">
        <f t="shared" si="61"/>
        <v>0</v>
      </c>
      <c r="X12" s="330"/>
      <c r="Y12" s="330"/>
      <c r="Z12" s="255"/>
      <c r="AA12" s="45"/>
      <c r="AB12" s="45"/>
      <c r="AC12" s="45"/>
      <c r="AD12" s="330"/>
      <c r="AE12" s="330"/>
      <c r="AF12" s="255"/>
      <c r="AG12" s="330"/>
      <c r="AH12" s="330"/>
      <c r="AI12" s="255"/>
      <c r="AJ12" s="330"/>
      <c r="AK12" s="330"/>
      <c r="AL12" s="255"/>
      <c r="AM12" s="330"/>
      <c r="AN12" s="330"/>
      <c r="AO12" s="255"/>
      <c r="AP12" s="330"/>
      <c r="AQ12" s="330"/>
      <c r="AR12" s="255"/>
      <c r="AS12" s="330"/>
      <c r="AT12" s="330"/>
      <c r="AU12" s="255"/>
      <c r="AV12" s="330"/>
      <c r="AW12" s="330"/>
      <c r="AX12" s="255"/>
      <c r="AY12" s="330"/>
      <c r="AZ12" s="330"/>
      <c r="BA12" s="255"/>
      <c r="BB12" s="330"/>
      <c r="BC12" s="330"/>
      <c r="BD12" s="256"/>
      <c r="BE12" s="330"/>
      <c r="BF12" s="330"/>
      <c r="BG12" s="255"/>
      <c r="BH12" s="330"/>
      <c r="BI12" s="330"/>
      <c r="BJ12" s="255"/>
      <c r="BK12" s="330"/>
      <c r="BL12" s="330"/>
      <c r="BM12" s="45"/>
      <c r="BN12" s="330"/>
      <c r="BO12" s="330"/>
      <c r="BP12" s="25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ht="16.5">
      <c r="A13" s="44" t="str">
        <f>IF(A12="","",IF(A12='DATA SISWA'!$I$755,"",A12+1))</f>
        <v/>
      </c>
      <c r="B13" s="44" t="str">
        <f>IF(Menu!$D$12="","",IF($A13="","",VLOOKUP($A13,'DATA SISWA'!$I$3:$L$754,4,0)))</f>
        <v/>
      </c>
      <c r="C13" s="44" t="str">
        <f>IF(Menu!$D$12="","",IF($A13="","",VLOOKUP($A13,'DATA SISWA'!$I$3:$L$754,2,0)))</f>
        <v/>
      </c>
      <c r="D13" s="330"/>
      <c r="E13" s="330"/>
      <c r="F13" s="255"/>
      <c r="G13" s="330"/>
      <c r="H13" s="330"/>
      <c r="I13" s="255"/>
      <c r="J13" s="45"/>
      <c r="K13" s="45"/>
      <c r="L13" s="45"/>
      <c r="M13" s="45"/>
      <c r="N13" s="45"/>
      <c r="O13" s="45"/>
      <c r="P13" s="45"/>
      <c r="Q13" s="45"/>
      <c r="R13" s="45"/>
      <c r="S13" s="44" t="str">
        <f t="shared" si="62"/>
        <v/>
      </c>
      <c r="T13" s="44" t="str">
        <f t="shared" si="58"/>
        <v/>
      </c>
      <c r="U13" s="44">
        <f t="shared" si="59"/>
        <v>0</v>
      </c>
      <c r="V13" s="44">
        <f t="shared" si="60"/>
        <v>0</v>
      </c>
      <c r="W13" s="44">
        <f t="shared" si="61"/>
        <v>0</v>
      </c>
      <c r="X13" s="330"/>
      <c r="Y13" s="330"/>
      <c r="Z13" s="255"/>
      <c r="AA13" s="45"/>
      <c r="AB13" s="45"/>
      <c r="AC13" s="45"/>
      <c r="AD13" s="330"/>
      <c r="AE13" s="330"/>
      <c r="AF13" s="255"/>
      <c r="AG13" s="330"/>
      <c r="AH13" s="330"/>
      <c r="AI13" s="255"/>
      <c r="AJ13" s="330"/>
      <c r="AK13" s="330"/>
      <c r="AL13" s="255"/>
      <c r="AM13" s="330"/>
      <c r="AN13" s="330"/>
      <c r="AO13" s="255"/>
      <c r="AP13" s="330"/>
      <c r="AQ13" s="330"/>
      <c r="AR13" s="255"/>
      <c r="AS13" s="330"/>
      <c r="AT13" s="330"/>
      <c r="AU13" s="255"/>
      <c r="AV13" s="330"/>
      <c r="AW13" s="330"/>
      <c r="AX13" s="255"/>
      <c r="AY13" s="330"/>
      <c r="AZ13" s="330"/>
      <c r="BA13" s="255"/>
      <c r="BB13" s="330"/>
      <c r="BC13" s="330"/>
      <c r="BD13" s="256"/>
      <c r="BE13" s="330"/>
      <c r="BF13" s="330"/>
      <c r="BG13" s="255"/>
      <c r="BH13" s="330"/>
      <c r="BI13" s="330"/>
      <c r="BJ13" s="255"/>
      <c r="BK13" s="330"/>
      <c r="BL13" s="330"/>
      <c r="BM13" s="45"/>
      <c r="BN13" s="330"/>
      <c r="BO13" s="330"/>
      <c r="BP13" s="25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95" ht="16.5">
      <c r="A14" s="44" t="str">
        <f>IF(A13="","",IF(A13='DATA SISWA'!$I$755,"",A13+1))</f>
        <v/>
      </c>
      <c r="B14" s="44" t="str">
        <f>IF(Menu!$D$12="","",IF($A14="","",VLOOKUP($A14,'DATA SISWA'!$I$3:$L$754,4,0)))</f>
        <v/>
      </c>
      <c r="C14" s="44" t="str">
        <f>IF(Menu!$D$12="","",IF($A14="","",VLOOKUP($A14,'DATA SISWA'!$I$3:$L$754,2,0)))</f>
        <v/>
      </c>
      <c r="D14" s="330"/>
      <c r="E14" s="330"/>
      <c r="F14" s="255"/>
      <c r="G14" s="330"/>
      <c r="H14" s="330"/>
      <c r="I14" s="255"/>
      <c r="J14" s="45"/>
      <c r="K14" s="45"/>
      <c r="L14" s="45"/>
      <c r="M14" s="45"/>
      <c r="N14" s="45"/>
      <c r="O14" s="45"/>
      <c r="P14" s="45"/>
      <c r="Q14" s="45"/>
      <c r="R14" s="45"/>
      <c r="S14" s="44" t="str">
        <f t="shared" si="62"/>
        <v/>
      </c>
      <c r="T14" s="44" t="str">
        <f t="shared" si="58"/>
        <v/>
      </c>
      <c r="U14" s="44">
        <f t="shared" si="59"/>
        <v>0</v>
      </c>
      <c r="V14" s="44">
        <f t="shared" si="60"/>
        <v>0</v>
      </c>
      <c r="W14" s="44">
        <f t="shared" si="61"/>
        <v>0</v>
      </c>
      <c r="X14" s="330"/>
      <c r="Y14" s="330"/>
      <c r="Z14" s="255"/>
      <c r="AA14" s="45"/>
      <c r="AB14" s="45"/>
      <c r="AC14" s="45"/>
      <c r="AD14" s="330"/>
      <c r="AE14" s="330"/>
      <c r="AF14" s="255"/>
      <c r="AG14" s="330"/>
      <c r="AH14" s="330"/>
      <c r="AI14" s="255"/>
      <c r="AJ14" s="330"/>
      <c r="AK14" s="330"/>
      <c r="AL14" s="255"/>
      <c r="AM14" s="330"/>
      <c r="AN14" s="330"/>
      <c r="AO14" s="255"/>
      <c r="AP14" s="330"/>
      <c r="AQ14" s="330"/>
      <c r="AR14" s="255"/>
      <c r="AS14" s="330"/>
      <c r="AT14" s="330"/>
      <c r="AU14" s="255"/>
      <c r="AV14" s="330"/>
      <c r="AW14" s="330"/>
      <c r="AX14" s="255"/>
      <c r="AY14" s="330"/>
      <c r="AZ14" s="330"/>
      <c r="BA14" s="255"/>
      <c r="BB14" s="330"/>
      <c r="BC14" s="330"/>
      <c r="BD14" s="256"/>
      <c r="BE14" s="330"/>
      <c r="BF14" s="330"/>
      <c r="BG14" s="255"/>
      <c r="BH14" s="330"/>
      <c r="BI14" s="330"/>
      <c r="BJ14" s="255"/>
      <c r="BK14" s="330"/>
      <c r="BL14" s="330"/>
      <c r="BM14" s="45"/>
      <c r="BN14" s="330"/>
      <c r="BO14" s="330"/>
      <c r="BP14" s="25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</row>
    <row r="15" spans="1:95" ht="16.5">
      <c r="A15" s="44" t="str">
        <f>IF(A14="","",IF(A14='DATA SISWA'!$I$755,"",A14+1))</f>
        <v/>
      </c>
      <c r="B15" s="44" t="str">
        <f>IF(Menu!$D$12="","",IF($A15="","",VLOOKUP($A15,'DATA SISWA'!$I$3:$L$754,4,0)))</f>
        <v/>
      </c>
      <c r="C15" s="44" t="str">
        <f>IF(Menu!$D$12="","",IF($A15="","",VLOOKUP($A15,'DATA SISWA'!$I$3:$L$754,2,0)))</f>
        <v/>
      </c>
      <c r="D15" s="330"/>
      <c r="E15" s="330"/>
      <c r="F15" s="255"/>
      <c r="G15" s="330"/>
      <c r="H15" s="330"/>
      <c r="I15" s="255"/>
      <c r="J15" s="45"/>
      <c r="K15" s="45"/>
      <c r="L15" s="45"/>
      <c r="M15" s="45"/>
      <c r="N15" s="45"/>
      <c r="O15" s="45"/>
      <c r="P15" s="45"/>
      <c r="Q15" s="45"/>
      <c r="R15" s="45"/>
      <c r="S15" s="44" t="str">
        <f t="shared" si="62"/>
        <v/>
      </c>
      <c r="T15" s="44" t="str">
        <f t="shared" si="58"/>
        <v/>
      </c>
      <c r="U15" s="44">
        <f t="shared" si="59"/>
        <v>0</v>
      </c>
      <c r="V15" s="44">
        <f t="shared" si="60"/>
        <v>0</v>
      </c>
      <c r="W15" s="44">
        <f t="shared" si="61"/>
        <v>0</v>
      </c>
      <c r="X15" s="330"/>
      <c r="Y15" s="330"/>
      <c r="Z15" s="255"/>
      <c r="AA15" s="45"/>
      <c r="AB15" s="45"/>
      <c r="AC15" s="45"/>
      <c r="AD15" s="330"/>
      <c r="AE15" s="330"/>
      <c r="AF15" s="255"/>
      <c r="AG15" s="330"/>
      <c r="AH15" s="330"/>
      <c r="AI15" s="255"/>
      <c r="AJ15" s="330"/>
      <c r="AK15" s="330"/>
      <c r="AL15" s="255"/>
      <c r="AM15" s="330"/>
      <c r="AN15" s="330"/>
      <c r="AO15" s="255"/>
      <c r="AP15" s="330"/>
      <c r="AQ15" s="330"/>
      <c r="AR15" s="255"/>
      <c r="AS15" s="330"/>
      <c r="AT15" s="330"/>
      <c r="AU15" s="255"/>
      <c r="AV15" s="330"/>
      <c r="AW15" s="330"/>
      <c r="AX15" s="255"/>
      <c r="AY15" s="330"/>
      <c r="AZ15" s="330"/>
      <c r="BA15" s="255"/>
      <c r="BB15" s="330"/>
      <c r="BC15" s="330"/>
      <c r="BD15" s="256"/>
      <c r="BE15" s="330"/>
      <c r="BF15" s="330"/>
      <c r="BG15" s="255"/>
      <c r="BH15" s="330"/>
      <c r="BI15" s="330"/>
      <c r="BJ15" s="255"/>
      <c r="BK15" s="330"/>
      <c r="BL15" s="330"/>
      <c r="BM15" s="45"/>
      <c r="BN15" s="330"/>
      <c r="BO15" s="330"/>
      <c r="BP15" s="25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</row>
    <row r="16" spans="1:95" ht="16.5">
      <c r="A16" s="44" t="str">
        <f>IF(A15="","",IF(A15='DATA SISWA'!$I$755,"",A15+1))</f>
        <v/>
      </c>
      <c r="B16" s="44" t="str">
        <f>IF(Menu!$D$12="","",IF($A16="","",VLOOKUP($A16,'DATA SISWA'!$I$3:$L$754,4,0)))</f>
        <v/>
      </c>
      <c r="C16" s="44" t="str">
        <f>IF(Menu!$D$12="","",IF($A16="","",VLOOKUP($A16,'DATA SISWA'!$I$3:$L$754,2,0)))</f>
        <v/>
      </c>
      <c r="D16" s="330"/>
      <c r="E16" s="330"/>
      <c r="F16" s="255"/>
      <c r="G16" s="330"/>
      <c r="H16" s="330"/>
      <c r="I16" s="255"/>
      <c r="J16" s="45"/>
      <c r="K16" s="45"/>
      <c r="L16" s="45"/>
      <c r="M16" s="45"/>
      <c r="N16" s="45"/>
      <c r="O16" s="45"/>
      <c r="P16" s="45"/>
      <c r="Q16" s="45"/>
      <c r="R16" s="45"/>
      <c r="S16" s="44" t="str">
        <f t="shared" si="62"/>
        <v/>
      </c>
      <c r="T16" s="44" t="str">
        <f t="shared" si="58"/>
        <v/>
      </c>
      <c r="U16" s="44">
        <f t="shared" si="59"/>
        <v>0</v>
      </c>
      <c r="V16" s="44">
        <f t="shared" si="60"/>
        <v>0</v>
      </c>
      <c r="W16" s="44">
        <f t="shared" si="61"/>
        <v>0</v>
      </c>
      <c r="X16" s="330"/>
      <c r="Y16" s="330"/>
      <c r="Z16" s="255"/>
      <c r="AA16" s="45"/>
      <c r="AB16" s="45"/>
      <c r="AC16" s="45"/>
      <c r="AD16" s="330"/>
      <c r="AE16" s="330"/>
      <c r="AF16" s="255"/>
      <c r="AG16" s="330"/>
      <c r="AH16" s="330"/>
      <c r="AI16" s="255"/>
      <c r="AJ16" s="330"/>
      <c r="AK16" s="330"/>
      <c r="AL16" s="255"/>
      <c r="AM16" s="330"/>
      <c r="AN16" s="330"/>
      <c r="AO16" s="255"/>
      <c r="AP16" s="330"/>
      <c r="AQ16" s="330"/>
      <c r="AR16" s="255"/>
      <c r="AS16" s="330"/>
      <c r="AT16" s="330"/>
      <c r="AU16" s="255"/>
      <c r="AV16" s="330"/>
      <c r="AW16" s="330"/>
      <c r="AX16" s="255"/>
      <c r="AY16" s="330"/>
      <c r="AZ16" s="330"/>
      <c r="BA16" s="255"/>
      <c r="BB16" s="330"/>
      <c r="BC16" s="330"/>
      <c r="BD16" s="256"/>
      <c r="BE16" s="330"/>
      <c r="BF16" s="330"/>
      <c r="BG16" s="255"/>
      <c r="BH16" s="330"/>
      <c r="BI16" s="330"/>
      <c r="BJ16" s="255"/>
      <c r="BK16" s="330"/>
      <c r="BL16" s="330"/>
      <c r="BM16" s="45"/>
      <c r="BN16" s="330"/>
      <c r="BO16" s="330"/>
      <c r="BP16" s="25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</row>
    <row r="17" spans="1:95" ht="16.5">
      <c r="A17" s="44" t="str">
        <f>IF(A16="","",IF(A16='DATA SISWA'!$I$755,"",A16+1))</f>
        <v/>
      </c>
      <c r="B17" s="44" t="str">
        <f>IF(Menu!$D$12="","",IF($A17="","",VLOOKUP($A17,'DATA SISWA'!$I$3:$L$754,4,0)))</f>
        <v/>
      </c>
      <c r="C17" s="44" t="str">
        <f>IF(Menu!$D$12="","",IF($A17="","",VLOOKUP($A17,'DATA SISWA'!$I$3:$L$754,2,0)))</f>
        <v/>
      </c>
      <c r="D17" s="330"/>
      <c r="E17" s="330"/>
      <c r="F17" s="255"/>
      <c r="G17" s="330"/>
      <c r="H17" s="330"/>
      <c r="I17" s="255"/>
      <c r="J17" s="45"/>
      <c r="K17" s="45"/>
      <c r="L17" s="45"/>
      <c r="M17" s="45"/>
      <c r="N17" s="45"/>
      <c r="O17" s="45"/>
      <c r="P17" s="45"/>
      <c r="Q17" s="45"/>
      <c r="R17" s="45"/>
      <c r="S17" s="44" t="str">
        <f t="shared" si="62"/>
        <v/>
      </c>
      <c r="T17" s="44" t="str">
        <f t="shared" si="58"/>
        <v/>
      </c>
      <c r="U17" s="44">
        <f t="shared" si="59"/>
        <v>0</v>
      </c>
      <c r="V17" s="44">
        <f t="shared" si="60"/>
        <v>0</v>
      </c>
      <c r="W17" s="44">
        <f t="shared" si="61"/>
        <v>0</v>
      </c>
      <c r="X17" s="330"/>
      <c r="Y17" s="330"/>
      <c r="Z17" s="255"/>
      <c r="AA17" s="45"/>
      <c r="AB17" s="45"/>
      <c r="AC17" s="45"/>
      <c r="AD17" s="330"/>
      <c r="AE17" s="330"/>
      <c r="AF17" s="255"/>
      <c r="AG17" s="330"/>
      <c r="AH17" s="330"/>
      <c r="AI17" s="255"/>
      <c r="AJ17" s="330"/>
      <c r="AK17" s="330"/>
      <c r="AL17" s="255"/>
      <c r="AM17" s="330"/>
      <c r="AN17" s="330"/>
      <c r="AO17" s="255"/>
      <c r="AP17" s="330"/>
      <c r="AQ17" s="330"/>
      <c r="AR17" s="255"/>
      <c r="AS17" s="330"/>
      <c r="AT17" s="330"/>
      <c r="AU17" s="255"/>
      <c r="AV17" s="330"/>
      <c r="AW17" s="330"/>
      <c r="AX17" s="255"/>
      <c r="AY17" s="330"/>
      <c r="AZ17" s="330"/>
      <c r="BA17" s="255"/>
      <c r="BB17" s="330"/>
      <c r="BC17" s="330"/>
      <c r="BD17" s="256"/>
      <c r="BE17" s="330"/>
      <c r="BF17" s="330"/>
      <c r="BG17" s="255"/>
      <c r="BH17" s="330"/>
      <c r="BI17" s="330"/>
      <c r="BJ17" s="255"/>
      <c r="BK17" s="330"/>
      <c r="BL17" s="330"/>
      <c r="BM17" s="45"/>
      <c r="BN17" s="330"/>
      <c r="BO17" s="330"/>
      <c r="BP17" s="25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</row>
    <row r="18" spans="1:95" ht="16.5">
      <c r="A18" s="44" t="str">
        <f>IF(A17="","",IF(A17='DATA SISWA'!$I$755,"",A17+1))</f>
        <v/>
      </c>
      <c r="B18" s="44" t="str">
        <f>IF(Menu!$D$12="","",IF($A18="","",VLOOKUP($A18,'DATA SISWA'!$I$3:$L$754,4,0)))</f>
        <v/>
      </c>
      <c r="C18" s="44" t="str">
        <f>IF(Menu!$D$12="","",IF($A18="","",VLOOKUP($A18,'DATA SISWA'!$I$3:$L$754,2,0)))</f>
        <v/>
      </c>
      <c r="D18" s="330"/>
      <c r="E18" s="330"/>
      <c r="F18" s="255"/>
      <c r="G18" s="330"/>
      <c r="H18" s="330"/>
      <c r="I18" s="255"/>
      <c r="J18" s="45"/>
      <c r="K18" s="45"/>
      <c r="L18" s="45"/>
      <c r="M18" s="45"/>
      <c r="N18" s="45"/>
      <c r="O18" s="45"/>
      <c r="P18" s="45"/>
      <c r="Q18" s="45"/>
      <c r="R18" s="45"/>
      <c r="S18" s="44" t="str">
        <f t="shared" si="62"/>
        <v/>
      </c>
      <c r="T18" s="44" t="str">
        <f t="shared" si="58"/>
        <v/>
      </c>
      <c r="U18" s="44">
        <f t="shared" si="59"/>
        <v>0</v>
      </c>
      <c r="V18" s="44">
        <f t="shared" si="60"/>
        <v>0</v>
      </c>
      <c r="W18" s="44">
        <f t="shared" si="61"/>
        <v>0</v>
      </c>
      <c r="X18" s="330"/>
      <c r="Y18" s="330"/>
      <c r="Z18" s="255"/>
      <c r="AA18" s="45"/>
      <c r="AB18" s="45"/>
      <c r="AC18" s="45"/>
      <c r="AD18" s="330"/>
      <c r="AE18" s="330"/>
      <c r="AF18" s="255"/>
      <c r="AG18" s="330"/>
      <c r="AH18" s="330"/>
      <c r="AI18" s="255"/>
      <c r="AJ18" s="330"/>
      <c r="AK18" s="330"/>
      <c r="AL18" s="255"/>
      <c r="AM18" s="330"/>
      <c r="AN18" s="330"/>
      <c r="AO18" s="255"/>
      <c r="AP18" s="330"/>
      <c r="AQ18" s="330"/>
      <c r="AR18" s="255"/>
      <c r="AS18" s="330"/>
      <c r="AT18" s="330"/>
      <c r="AU18" s="255"/>
      <c r="AV18" s="330"/>
      <c r="AW18" s="330"/>
      <c r="AX18" s="255"/>
      <c r="AY18" s="330"/>
      <c r="AZ18" s="330"/>
      <c r="BA18" s="255"/>
      <c r="BB18" s="330"/>
      <c r="BC18" s="330"/>
      <c r="BD18" s="256"/>
      <c r="BE18" s="330"/>
      <c r="BF18" s="330"/>
      <c r="BG18" s="255"/>
      <c r="BH18" s="330"/>
      <c r="BI18" s="330"/>
      <c r="BJ18" s="255"/>
      <c r="BK18" s="330"/>
      <c r="BL18" s="330"/>
      <c r="BM18" s="45"/>
      <c r="BN18" s="330"/>
      <c r="BO18" s="330"/>
      <c r="BP18" s="25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</row>
    <row r="19" spans="1:95" ht="16.5">
      <c r="A19" s="44" t="str">
        <f>IF(A18="","",IF(A18='DATA SISWA'!$I$755,"",A18+1))</f>
        <v/>
      </c>
      <c r="B19" s="44" t="str">
        <f>IF(Menu!$D$12="","",IF($A19="","",VLOOKUP($A19,'DATA SISWA'!$I$3:$L$754,4,0)))</f>
        <v/>
      </c>
      <c r="C19" s="44" t="str">
        <f>IF(Menu!$D$12="","",IF($A19="","",VLOOKUP($A19,'DATA SISWA'!$I$3:$L$754,2,0)))</f>
        <v/>
      </c>
      <c r="D19" s="330"/>
      <c r="E19" s="330"/>
      <c r="F19" s="255"/>
      <c r="G19" s="330"/>
      <c r="H19" s="330"/>
      <c r="I19" s="255"/>
      <c r="J19" s="45"/>
      <c r="K19" s="45"/>
      <c r="L19" s="45"/>
      <c r="M19" s="45"/>
      <c r="N19" s="45"/>
      <c r="O19" s="45"/>
      <c r="P19" s="45"/>
      <c r="Q19" s="45"/>
      <c r="R19" s="45"/>
      <c r="S19" s="44" t="str">
        <f t="shared" si="62"/>
        <v/>
      </c>
      <c r="T19" s="44" t="str">
        <f t="shared" si="58"/>
        <v/>
      </c>
      <c r="U19" s="44">
        <f t="shared" si="59"/>
        <v>0</v>
      </c>
      <c r="V19" s="44">
        <f t="shared" si="60"/>
        <v>0</v>
      </c>
      <c r="W19" s="44">
        <f t="shared" si="61"/>
        <v>0</v>
      </c>
      <c r="X19" s="330"/>
      <c r="Y19" s="330"/>
      <c r="Z19" s="255"/>
      <c r="AA19" s="45"/>
      <c r="AB19" s="45"/>
      <c r="AC19" s="45"/>
      <c r="AD19" s="330"/>
      <c r="AE19" s="330"/>
      <c r="AF19" s="255"/>
      <c r="AG19" s="330"/>
      <c r="AH19" s="330"/>
      <c r="AI19" s="255"/>
      <c r="AJ19" s="330"/>
      <c r="AK19" s="330"/>
      <c r="AL19" s="255"/>
      <c r="AM19" s="330"/>
      <c r="AN19" s="330"/>
      <c r="AO19" s="255"/>
      <c r="AP19" s="330"/>
      <c r="AQ19" s="330"/>
      <c r="AR19" s="255"/>
      <c r="AS19" s="330"/>
      <c r="AT19" s="330"/>
      <c r="AU19" s="255"/>
      <c r="AV19" s="330"/>
      <c r="AW19" s="330"/>
      <c r="AX19" s="255"/>
      <c r="AY19" s="330"/>
      <c r="AZ19" s="330"/>
      <c r="BA19" s="255"/>
      <c r="BB19" s="330"/>
      <c r="BC19" s="330"/>
      <c r="BD19" s="256"/>
      <c r="BE19" s="330"/>
      <c r="BF19" s="330"/>
      <c r="BG19" s="255"/>
      <c r="BH19" s="330"/>
      <c r="BI19" s="330"/>
      <c r="BJ19" s="255"/>
      <c r="BK19" s="330"/>
      <c r="BL19" s="330"/>
      <c r="BM19" s="45"/>
      <c r="BN19" s="330"/>
      <c r="BO19" s="330"/>
      <c r="BP19" s="25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</row>
    <row r="20" spans="1:95" ht="16.5">
      <c r="A20" s="44" t="str">
        <f>IF(A19="","",IF(A19='DATA SISWA'!$I$755,"",A19+1))</f>
        <v/>
      </c>
      <c r="B20" s="44" t="str">
        <f>IF(Menu!$D$12="","",IF($A20="","",VLOOKUP($A20,'DATA SISWA'!$I$3:$L$754,4,0)))</f>
        <v/>
      </c>
      <c r="C20" s="44" t="str">
        <f>IF(Menu!$D$12="","",IF($A20="","",VLOOKUP($A20,'DATA SISWA'!$I$3:$L$754,2,0)))</f>
        <v/>
      </c>
      <c r="D20" s="330"/>
      <c r="E20" s="330"/>
      <c r="F20" s="255"/>
      <c r="G20" s="330"/>
      <c r="H20" s="330"/>
      <c r="I20" s="255"/>
      <c r="J20" s="45"/>
      <c r="K20" s="45"/>
      <c r="L20" s="45"/>
      <c r="M20" s="45"/>
      <c r="N20" s="45"/>
      <c r="O20" s="45"/>
      <c r="P20" s="45"/>
      <c r="Q20" s="45"/>
      <c r="R20" s="45"/>
      <c r="S20" s="44" t="str">
        <f t="shared" si="62"/>
        <v/>
      </c>
      <c r="T20" s="44" t="str">
        <f t="shared" si="58"/>
        <v/>
      </c>
      <c r="U20" s="44">
        <f t="shared" si="59"/>
        <v>0</v>
      </c>
      <c r="V20" s="44">
        <f t="shared" si="60"/>
        <v>0</v>
      </c>
      <c r="W20" s="44">
        <f t="shared" si="61"/>
        <v>0</v>
      </c>
      <c r="X20" s="330"/>
      <c r="Y20" s="330"/>
      <c r="Z20" s="255"/>
      <c r="AA20" s="45"/>
      <c r="AB20" s="45"/>
      <c r="AC20" s="45"/>
      <c r="AD20" s="330"/>
      <c r="AE20" s="330"/>
      <c r="AF20" s="255"/>
      <c r="AG20" s="330"/>
      <c r="AH20" s="330"/>
      <c r="AI20" s="255"/>
      <c r="AJ20" s="330"/>
      <c r="AK20" s="330"/>
      <c r="AL20" s="255"/>
      <c r="AM20" s="330"/>
      <c r="AN20" s="330"/>
      <c r="AO20" s="255"/>
      <c r="AP20" s="330"/>
      <c r="AQ20" s="330"/>
      <c r="AR20" s="255"/>
      <c r="AS20" s="330"/>
      <c r="AT20" s="330"/>
      <c r="AU20" s="255"/>
      <c r="AV20" s="330"/>
      <c r="AW20" s="330"/>
      <c r="AX20" s="255"/>
      <c r="AY20" s="330"/>
      <c r="AZ20" s="330"/>
      <c r="BA20" s="255"/>
      <c r="BB20" s="330"/>
      <c r="BC20" s="330"/>
      <c r="BD20" s="257"/>
      <c r="BE20" s="330"/>
      <c r="BF20" s="330"/>
      <c r="BG20" s="255"/>
      <c r="BH20" s="330"/>
      <c r="BI20" s="330"/>
      <c r="BJ20" s="255"/>
      <c r="BK20" s="330"/>
      <c r="BL20" s="330"/>
      <c r="BM20" s="45"/>
      <c r="BN20" s="330"/>
      <c r="BO20" s="330"/>
      <c r="BP20" s="25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</row>
    <row r="21" spans="1:95" ht="16.5">
      <c r="A21" s="44" t="str">
        <f>IF(A20="","",IF(A20='DATA SISWA'!$I$755,"",A20+1))</f>
        <v/>
      </c>
      <c r="B21" s="44" t="str">
        <f>IF(Menu!$D$12="","",IF($A21="","",VLOOKUP($A21,'DATA SISWA'!$I$3:$L$754,4,0)))</f>
        <v/>
      </c>
      <c r="C21" s="44" t="str">
        <f>IF(Menu!$D$12="","",IF($A21="","",VLOOKUP($A21,'DATA SISWA'!$I$3:$L$754,2,0)))</f>
        <v/>
      </c>
      <c r="D21" s="330"/>
      <c r="E21" s="330"/>
      <c r="F21" s="255"/>
      <c r="G21" s="330"/>
      <c r="H21" s="330"/>
      <c r="I21" s="255"/>
      <c r="J21" s="45"/>
      <c r="K21" s="45"/>
      <c r="L21" s="45"/>
      <c r="M21" s="45"/>
      <c r="N21" s="45"/>
      <c r="O21" s="45"/>
      <c r="P21" s="45"/>
      <c r="Q21" s="45"/>
      <c r="R21" s="45"/>
      <c r="S21" s="44" t="str">
        <f t="shared" si="62"/>
        <v/>
      </c>
      <c r="T21" s="44" t="str">
        <f t="shared" si="58"/>
        <v/>
      </c>
      <c r="U21" s="44">
        <f t="shared" si="59"/>
        <v>0</v>
      </c>
      <c r="V21" s="44">
        <f t="shared" si="60"/>
        <v>0</v>
      </c>
      <c r="W21" s="44">
        <f t="shared" si="61"/>
        <v>0</v>
      </c>
      <c r="X21" s="330"/>
      <c r="Y21" s="330"/>
      <c r="Z21" s="255"/>
      <c r="AA21" s="45"/>
      <c r="AB21" s="45"/>
      <c r="AC21" s="45"/>
      <c r="AD21" s="330"/>
      <c r="AE21" s="330"/>
      <c r="AF21" s="255"/>
      <c r="AG21" s="330"/>
      <c r="AH21" s="330"/>
      <c r="AI21" s="255"/>
      <c r="AJ21" s="330"/>
      <c r="AK21" s="330"/>
      <c r="AL21" s="255"/>
      <c r="AM21" s="330"/>
      <c r="AN21" s="330"/>
      <c r="AO21" s="255"/>
      <c r="AP21" s="330"/>
      <c r="AQ21" s="330"/>
      <c r="AR21" s="255"/>
      <c r="AS21" s="330"/>
      <c r="AT21" s="330"/>
      <c r="AU21" s="255"/>
      <c r="AV21" s="330"/>
      <c r="AW21" s="330"/>
      <c r="AX21" s="255"/>
      <c r="AY21" s="330"/>
      <c r="AZ21" s="330"/>
      <c r="BA21" s="255"/>
      <c r="BB21" s="330"/>
      <c r="BC21" s="330"/>
      <c r="BD21" s="256"/>
      <c r="BE21" s="330"/>
      <c r="BF21" s="330"/>
      <c r="BG21" s="255"/>
      <c r="BH21" s="330"/>
      <c r="BI21" s="330"/>
      <c r="BJ21" s="255"/>
      <c r="BK21" s="330"/>
      <c r="BL21" s="330"/>
      <c r="BM21" s="45"/>
      <c r="BN21" s="330"/>
      <c r="BO21" s="330"/>
      <c r="BP21" s="25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</row>
    <row r="22" spans="1:95" ht="16.5">
      <c r="A22" s="44" t="str">
        <f>IF(A21="","",IF(A21='DATA SISWA'!$I$755,"",A21+1))</f>
        <v/>
      </c>
      <c r="B22" s="44" t="str">
        <f>IF(Menu!$D$12="","",IF($A22="","",VLOOKUP($A22,'DATA SISWA'!$I$3:$L$754,4,0)))</f>
        <v/>
      </c>
      <c r="C22" s="44" t="str">
        <f>IF(Menu!$D$12="","",IF($A22="","",VLOOKUP($A22,'DATA SISWA'!$I$3:$L$754,2,0)))</f>
        <v/>
      </c>
      <c r="D22" s="330"/>
      <c r="E22" s="330"/>
      <c r="F22" s="255"/>
      <c r="G22" s="330"/>
      <c r="H22" s="330"/>
      <c r="I22" s="255"/>
      <c r="J22" s="45"/>
      <c r="K22" s="45"/>
      <c r="L22" s="45"/>
      <c r="M22" s="45"/>
      <c r="N22" s="45"/>
      <c r="O22" s="45"/>
      <c r="P22" s="45"/>
      <c r="Q22" s="45"/>
      <c r="R22" s="45"/>
      <c r="S22" s="44" t="str">
        <f t="shared" si="62"/>
        <v/>
      </c>
      <c r="T22" s="44" t="str">
        <f t="shared" si="58"/>
        <v/>
      </c>
      <c r="U22" s="44">
        <f t="shared" si="59"/>
        <v>0</v>
      </c>
      <c r="V22" s="44">
        <f t="shared" si="60"/>
        <v>0</v>
      </c>
      <c r="W22" s="44">
        <f t="shared" si="61"/>
        <v>0</v>
      </c>
      <c r="X22" s="330"/>
      <c r="Y22" s="330"/>
      <c r="Z22" s="255"/>
      <c r="AA22" s="45"/>
      <c r="AB22" s="45"/>
      <c r="AC22" s="45"/>
      <c r="AD22" s="330"/>
      <c r="AE22" s="330"/>
      <c r="AF22" s="255"/>
      <c r="AG22" s="330"/>
      <c r="AH22" s="330"/>
      <c r="AI22" s="255"/>
      <c r="AJ22" s="330"/>
      <c r="AK22" s="330"/>
      <c r="AL22" s="255"/>
      <c r="AM22" s="330"/>
      <c r="AN22" s="330"/>
      <c r="AO22" s="255"/>
      <c r="AP22" s="330"/>
      <c r="AQ22" s="330"/>
      <c r="AR22" s="255"/>
      <c r="AS22" s="330"/>
      <c r="AT22" s="330"/>
      <c r="AU22" s="255"/>
      <c r="AV22" s="330"/>
      <c r="AW22" s="330"/>
      <c r="AX22" s="255"/>
      <c r="AY22" s="330"/>
      <c r="AZ22" s="330"/>
      <c r="BA22" s="255"/>
      <c r="BB22" s="330"/>
      <c r="BC22" s="330"/>
      <c r="BD22" s="256"/>
      <c r="BE22" s="330"/>
      <c r="BF22" s="330"/>
      <c r="BG22" s="255"/>
      <c r="BH22" s="330"/>
      <c r="BI22" s="330"/>
      <c r="BJ22" s="255"/>
      <c r="BK22" s="330"/>
      <c r="BL22" s="330"/>
      <c r="BM22" s="45"/>
      <c r="BN22" s="330"/>
      <c r="BO22" s="330"/>
      <c r="BP22" s="25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</row>
    <row r="23" spans="1:95" ht="16.5">
      <c r="A23" s="44" t="str">
        <f>IF(A22="","",IF(A22='DATA SISWA'!$I$755,"",A22+1))</f>
        <v/>
      </c>
      <c r="B23" s="44" t="str">
        <f>IF(Menu!$D$12="","",IF($A23="","",VLOOKUP($A23,'DATA SISWA'!$I$3:$L$754,4,0)))</f>
        <v/>
      </c>
      <c r="C23" s="44" t="str">
        <f>IF(Menu!$D$12="","",IF($A23="","",VLOOKUP($A23,'DATA SISWA'!$I$3:$L$754,2,0)))</f>
        <v/>
      </c>
      <c r="D23" s="330"/>
      <c r="E23" s="330"/>
      <c r="F23" s="255"/>
      <c r="G23" s="330"/>
      <c r="H23" s="330"/>
      <c r="I23" s="255"/>
      <c r="J23" s="45"/>
      <c r="K23" s="45"/>
      <c r="L23" s="45"/>
      <c r="M23" s="45"/>
      <c r="N23" s="45"/>
      <c r="O23" s="45"/>
      <c r="P23" s="45"/>
      <c r="Q23" s="45"/>
      <c r="R23" s="45"/>
      <c r="S23" s="44" t="str">
        <f t="shared" si="62"/>
        <v/>
      </c>
      <c r="T23" s="44" t="str">
        <f t="shared" si="58"/>
        <v/>
      </c>
      <c r="U23" s="44">
        <f t="shared" si="59"/>
        <v>0</v>
      </c>
      <c r="V23" s="44">
        <f t="shared" si="60"/>
        <v>0</v>
      </c>
      <c r="W23" s="44">
        <f t="shared" si="61"/>
        <v>0</v>
      </c>
      <c r="X23" s="330"/>
      <c r="Y23" s="330"/>
      <c r="Z23" s="255"/>
      <c r="AA23" s="45"/>
      <c r="AB23" s="45"/>
      <c r="AC23" s="45"/>
      <c r="AD23" s="330"/>
      <c r="AE23" s="330"/>
      <c r="AF23" s="255"/>
      <c r="AG23" s="330"/>
      <c r="AH23" s="330"/>
      <c r="AI23" s="255"/>
      <c r="AJ23" s="330"/>
      <c r="AK23" s="330"/>
      <c r="AL23" s="255"/>
      <c r="AM23" s="330"/>
      <c r="AN23" s="330"/>
      <c r="AO23" s="255"/>
      <c r="AP23" s="330"/>
      <c r="AQ23" s="330"/>
      <c r="AR23" s="255"/>
      <c r="AS23" s="330"/>
      <c r="AT23" s="330"/>
      <c r="AU23" s="255"/>
      <c r="AV23" s="330"/>
      <c r="AW23" s="330"/>
      <c r="AX23" s="255"/>
      <c r="AY23" s="330"/>
      <c r="AZ23" s="330"/>
      <c r="BA23" s="255"/>
      <c r="BB23" s="330"/>
      <c r="BC23" s="330"/>
      <c r="BD23" s="256"/>
      <c r="BE23" s="330"/>
      <c r="BF23" s="330"/>
      <c r="BG23" s="255"/>
      <c r="BH23" s="330"/>
      <c r="BI23" s="330"/>
      <c r="BJ23" s="255"/>
      <c r="BK23" s="330"/>
      <c r="BL23" s="330"/>
      <c r="BM23" s="45"/>
      <c r="BN23" s="330"/>
      <c r="BO23" s="330"/>
      <c r="BP23" s="25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</row>
    <row r="24" spans="1:95" ht="16.5">
      <c r="A24" s="44" t="str">
        <f>IF(A23="","",IF(A23='DATA SISWA'!$I$755,"",A23+1))</f>
        <v/>
      </c>
      <c r="B24" s="44" t="str">
        <f>IF(Menu!$D$12="","",IF($A24="","",VLOOKUP($A24,'DATA SISWA'!$I$3:$L$754,4,0)))</f>
        <v/>
      </c>
      <c r="C24" s="44" t="str">
        <f>IF(Menu!$D$12="","",IF($A24="","",VLOOKUP($A24,'DATA SISWA'!$I$3:$L$754,2,0)))</f>
        <v/>
      </c>
      <c r="D24" s="330"/>
      <c r="E24" s="330"/>
      <c r="F24" s="255"/>
      <c r="G24" s="330"/>
      <c r="H24" s="330"/>
      <c r="I24" s="255"/>
      <c r="J24" s="45"/>
      <c r="K24" s="45"/>
      <c r="L24" s="45"/>
      <c r="M24" s="45"/>
      <c r="N24" s="45"/>
      <c r="O24" s="45"/>
      <c r="P24" s="45"/>
      <c r="Q24" s="45"/>
      <c r="R24" s="45"/>
      <c r="S24" s="44" t="str">
        <f t="shared" si="62"/>
        <v/>
      </c>
      <c r="T24" s="44" t="str">
        <f t="shared" si="58"/>
        <v/>
      </c>
      <c r="U24" s="44">
        <f t="shared" si="59"/>
        <v>0</v>
      </c>
      <c r="V24" s="44">
        <f t="shared" si="60"/>
        <v>0</v>
      </c>
      <c r="W24" s="44">
        <f t="shared" si="61"/>
        <v>0</v>
      </c>
      <c r="X24" s="330"/>
      <c r="Y24" s="330"/>
      <c r="Z24" s="255"/>
      <c r="AA24" s="45"/>
      <c r="AB24" s="45"/>
      <c r="AC24" s="45"/>
      <c r="AD24" s="330"/>
      <c r="AE24" s="330"/>
      <c r="AF24" s="255"/>
      <c r="AG24" s="330"/>
      <c r="AH24" s="330"/>
      <c r="AI24" s="255"/>
      <c r="AJ24" s="330"/>
      <c r="AK24" s="330"/>
      <c r="AL24" s="255"/>
      <c r="AM24" s="330"/>
      <c r="AN24" s="330"/>
      <c r="AO24" s="255"/>
      <c r="AP24" s="330"/>
      <c r="AQ24" s="330"/>
      <c r="AR24" s="255"/>
      <c r="AS24" s="330"/>
      <c r="AT24" s="330"/>
      <c r="AU24" s="255"/>
      <c r="AV24" s="330"/>
      <c r="AW24" s="330"/>
      <c r="AX24" s="255"/>
      <c r="AY24" s="330"/>
      <c r="AZ24" s="330"/>
      <c r="BA24" s="255"/>
      <c r="BB24" s="330"/>
      <c r="BC24" s="330"/>
      <c r="BD24" s="256"/>
      <c r="BE24" s="330"/>
      <c r="BF24" s="330"/>
      <c r="BG24" s="255"/>
      <c r="BH24" s="330"/>
      <c r="BI24" s="330"/>
      <c r="BJ24" s="255"/>
      <c r="BK24" s="330"/>
      <c r="BL24" s="330"/>
      <c r="BM24" s="45"/>
      <c r="BN24" s="330"/>
      <c r="BO24" s="330"/>
      <c r="BP24" s="25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</row>
    <row r="25" spans="1:95" ht="16.5">
      <c r="A25" s="44" t="str">
        <f>IF(A24="","",IF(A24='DATA SISWA'!$I$755,"",A24+1))</f>
        <v/>
      </c>
      <c r="B25" s="44" t="str">
        <f>IF(Menu!$D$12="","",IF($A25="","",VLOOKUP($A25,'DATA SISWA'!$I$3:$L$754,4,0)))</f>
        <v/>
      </c>
      <c r="C25" s="44" t="str">
        <f>IF(Menu!$D$12="","",IF($A25="","",VLOOKUP($A25,'DATA SISWA'!$I$3:$L$754,2,0)))</f>
        <v/>
      </c>
      <c r="D25" s="330"/>
      <c r="E25" s="330"/>
      <c r="F25" s="255"/>
      <c r="G25" s="330"/>
      <c r="H25" s="330"/>
      <c r="I25" s="255"/>
      <c r="J25" s="45"/>
      <c r="K25" s="45"/>
      <c r="L25" s="45"/>
      <c r="M25" s="45"/>
      <c r="N25" s="45"/>
      <c r="O25" s="45"/>
      <c r="P25" s="45"/>
      <c r="Q25" s="45"/>
      <c r="R25" s="45"/>
      <c r="S25" s="44" t="str">
        <f t="shared" si="62"/>
        <v/>
      </c>
      <c r="T25" s="44" t="str">
        <f t="shared" si="58"/>
        <v/>
      </c>
      <c r="U25" s="44">
        <f t="shared" si="59"/>
        <v>0</v>
      </c>
      <c r="V25" s="44">
        <f t="shared" si="60"/>
        <v>0</v>
      </c>
      <c r="W25" s="44">
        <f t="shared" si="61"/>
        <v>0</v>
      </c>
      <c r="X25" s="330"/>
      <c r="Y25" s="330"/>
      <c r="Z25" s="255"/>
      <c r="AA25" s="45"/>
      <c r="AB25" s="45"/>
      <c r="AC25" s="45"/>
      <c r="AD25" s="330"/>
      <c r="AE25" s="330"/>
      <c r="AF25" s="255"/>
      <c r="AG25" s="330"/>
      <c r="AH25" s="330"/>
      <c r="AI25" s="255"/>
      <c r="AJ25" s="330"/>
      <c r="AK25" s="330"/>
      <c r="AL25" s="255"/>
      <c r="AM25" s="330"/>
      <c r="AN25" s="330"/>
      <c r="AO25" s="255"/>
      <c r="AP25" s="330"/>
      <c r="AQ25" s="330"/>
      <c r="AR25" s="255"/>
      <c r="AS25" s="330"/>
      <c r="AT25" s="330"/>
      <c r="AU25" s="255"/>
      <c r="AV25" s="330"/>
      <c r="AW25" s="330"/>
      <c r="AX25" s="255"/>
      <c r="AY25" s="330"/>
      <c r="AZ25" s="330"/>
      <c r="BA25" s="255"/>
      <c r="BB25" s="330"/>
      <c r="BC25" s="330"/>
      <c r="BD25" s="256"/>
      <c r="BE25" s="330"/>
      <c r="BF25" s="330"/>
      <c r="BG25" s="255"/>
      <c r="BH25" s="330"/>
      <c r="BI25" s="330"/>
      <c r="BJ25" s="255"/>
      <c r="BK25" s="330"/>
      <c r="BL25" s="330"/>
      <c r="BM25" s="45"/>
      <c r="BN25" s="330"/>
      <c r="BO25" s="330"/>
      <c r="BP25" s="25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</row>
    <row r="26" spans="1:95" ht="16.5">
      <c r="A26" s="44" t="str">
        <f>IF(A25="","",IF(A25='DATA SISWA'!$I$755,"",A25+1))</f>
        <v/>
      </c>
      <c r="B26" s="44" t="str">
        <f>IF(Menu!$D$12="","",IF($A26="","",VLOOKUP($A26,'DATA SISWA'!$I$3:$L$754,4,0)))</f>
        <v/>
      </c>
      <c r="C26" s="44" t="str">
        <f>IF(Menu!$D$12="","",IF($A26="","",VLOOKUP($A26,'DATA SISWA'!$I$3:$L$754,2,0)))</f>
        <v/>
      </c>
      <c r="D26" s="330"/>
      <c r="E26" s="330"/>
      <c r="F26" s="255"/>
      <c r="G26" s="330"/>
      <c r="H26" s="330"/>
      <c r="I26" s="255"/>
      <c r="J26" s="45"/>
      <c r="K26" s="45"/>
      <c r="L26" s="45"/>
      <c r="M26" s="45"/>
      <c r="N26" s="45"/>
      <c r="O26" s="45"/>
      <c r="P26" s="45"/>
      <c r="Q26" s="45"/>
      <c r="R26" s="45"/>
      <c r="S26" s="44" t="str">
        <f t="shared" si="62"/>
        <v/>
      </c>
      <c r="T26" s="44" t="str">
        <f t="shared" si="58"/>
        <v/>
      </c>
      <c r="U26" s="44">
        <f t="shared" si="59"/>
        <v>0</v>
      </c>
      <c r="V26" s="44">
        <f t="shared" si="60"/>
        <v>0</v>
      </c>
      <c r="W26" s="44">
        <f t="shared" si="61"/>
        <v>0</v>
      </c>
      <c r="X26" s="330"/>
      <c r="Y26" s="330"/>
      <c r="Z26" s="255"/>
      <c r="AA26" s="45"/>
      <c r="AB26" s="45"/>
      <c r="AC26" s="45"/>
      <c r="AD26" s="330"/>
      <c r="AE26" s="330"/>
      <c r="AF26" s="255"/>
      <c r="AG26" s="330"/>
      <c r="AH26" s="330"/>
      <c r="AI26" s="255"/>
      <c r="AJ26" s="330"/>
      <c r="AK26" s="330"/>
      <c r="AL26" s="255"/>
      <c r="AM26" s="330"/>
      <c r="AN26" s="330"/>
      <c r="AO26" s="255"/>
      <c r="AP26" s="330"/>
      <c r="AQ26" s="330"/>
      <c r="AR26" s="255"/>
      <c r="AS26" s="330"/>
      <c r="AT26" s="330"/>
      <c r="AU26" s="255"/>
      <c r="AV26" s="330"/>
      <c r="AW26" s="330"/>
      <c r="AX26" s="255"/>
      <c r="AY26" s="330"/>
      <c r="AZ26" s="330"/>
      <c r="BA26" s="255"/>
      <c r="BB26" s="330"/>
      <c r="BC26" s="330"/>
      <c r="BD26" s="256"/>
      <c r="BE26" s="330"/>
      <c r="BF26" s="330"/>
      <c r="BG26" s="255"/>
      <c r="BH26" s="330"/>
      <c r="BI26" s="330"/>
      <c r="BJ26" s="255"/>
      <c r="BK26" s="330"/>
      <c r="BL26" s="330"/>
      <c r="BM26" s="45"/>
      <c r="BN26" s="330"/>
      <c r="BO26" s="330"/>
      <c r="BP26" s="25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</row>
    <row r="27" spans="1:95" ht="16.5">
      <c r="A27" s="44" t="str">
        <f>IF(A26="","",IF(A26='DATA SISWA'!$I$755,"",A26+1))</f>
        <v/>
      </c>
      <c r="B27" s="44" t="str">
        <f>IF(Menu!$D$12="","",IF($A27="","",VLOOKUP($A27,'DATA SISWA'!$I$3:$L$754,4,0)))</f>
        <v/>
      </c>
      <c r="C27" s="44" t="str">
        <f>IF(Menu!$D$12="","",IF($A27="","",VLOOKUP($A27,'DATA SISWA'!$I$3:$L$754,2,0)))</f>
        <v/>
      </c>
      <c r="D27" s="330"/>
      <c r="E27" s="330"/>
      <c r="F27" s="255"/>
      <c r="G27" s="330"/>
      <c r="H27" s="330"/>
      <c r="I27" s="255"/>
      <c r="J27" s="45"/>
      <c r="K27" s="45"/>
      <c r="L27" s="45"/>
      <c r="M27" s="45"/>
      <c r="N27" s="45"/>
      <c r="O27" s="45"/>
      <c r="P27" s="45"/>
      <c r="Q27" s="45"/>
      <c r="R27" s="45"/>
      <c r="S27" s="44" t="str">
        <f t="shared" si="62"/>
        <v/>
      </c>
      <c r="T27" s="44" t="str">
        <f t="shared" si="58"/>
        <v/>
      </c>
      <c r="U27" s="44">
        <f t="shared" si="59"/>
        <v>0</v>
      </c>
      <c r="V27" s="44">
        <f t="shared" si="60"/>
        <v>0</v>
      </c>
      <c r="W27" s="44">
        <f t="shared" si="61"/>
        <v>0</v>
      </c>
      <c r="X27" s="330"/>
      <c r="Y27" s="330"/>
      <c r="Z27" s="255"/>
      <c r="AA27" s="45"/>
      <c r="AB27" s="45"/>
      <c r="AC27" s="45"/>
      <c r="AD27" s="330"/>
      <c r="AE27" s="330"/>
      <c r="AF27" s="255"/>
      <c r="AG27" s="330"/>
      <c r="AH27" s="330"/>
      <c r="AI27" s="255"/>
      <c r="AJ27" s="330"/>
      <c r="AK27" s="330"/>
      <c r="AL27" s="255"/>
      <c r="AM27" s="330"/>
      <c r="AN27" s="330"/>
      <c r="AO27" s="255"/>
      <c r="AP27" s="330"/>
      <c r="AQ27" s="330"/>
      <c r="AR27" s="255"/>
      <c r="AS27" s="330"/>
      <c r="AT27" s="330"/>
      <c r="AU27" s="255"/>
      <c r="AV27" s="330"/>
      <c r="AW27" s="330"/>
      <c r="AX27" s="255"/>
      <c r="AY27" s="330"/>
      <c r="AZ27" s="330"/>
      <c r="BA27" s="255"/>
      <c r="BB27" s="330"/>
      <c r="BC27" s="330"/>
      <c r="BD27" s="256"/>
      <c r="BE27" s="330"/>
      <c r="BF27" s="330"/>
      <c r="BG27" s="255"/>
      <c r="BH27" s="330"/>
      <c r="BI27" s="330"/>
      <c r="BJ27" s="255"/>
      <c r="BK27" s="330"/>
      <c r="BL27" s="330"/>
      <c r="BM27" s="45"/>
      <c r="BN27" s="330"/>
      <c r="BO27" s="330"/>
      <c r="BP27" s="25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</row>
    <row r="28" spans="1:95" ht="16.5">
      <c r="A28" s="44" t="str">
        <f>IF(A27="","",IF(A27='DATA SISWA'!$I$755,"",A27+1))</f>
        <v/>
      </c>
      <c r="B28" s="44" t="str">
        <f>IF(Menu!$D$12="","",IF($A28="","",VLOOKUP($A28,'DATA SISWA'!$I$3:$L$754,4,0)))</f>
        <v/>
      </c>
      <c r="C28" s="44" t="str">
        <f>IF(Menu!$D$12="","",IF($A28="","",VLOOKUP($A28,'DATA SISWA'!$I$3:$L$754,2,0)))</f>
        <v/>
      </c>
      <c r="D28" s="330"/>
      <c r="E28" s="330"/>
      <c r="F28" s="255"/>
      <c r="G28" s="330"/>
      <c r="H28" s="330"/>
      <c r="I28" s="255"/>
      <c r="J28" s="45"/>
      <c r="K28" s="45"/>
      <c r="L28" s="45"/>
      <c r="M28" s="45"/>
      <c r="N28" s="45"/>
      <c r="O28" s="45"/>
      <c r="P28" s="45"/>
      <c r="Q28" s="45"/>
      <c r="R28" s="45"/>
      <c r="S28" s="44" t="str">
        <f t="shared" si="62"/>
        <v/>
      </c>
      <c r="T28" s="44" t="str">
        <f t="shared" si="58"/>
        <v/>
      </c>
      <c r="U28" s="44">
        <f t="shared" si="59"/>
        <v>0</v>
      </c>
      <c r="V28" s="44">
        <f t="shared" si="60"/>
        <v>0</v>
      </c>
      <c r="W28" s="44">
        <f t="shared" si="61"/>
        <v>0</v>
      </c>
      <c r="X28" s="330"/>
      <c r="Y28" s="330"/>
      <c r="Z28" s="255"/>
      <c r="AA28" s="45"/>
      <c r="AB28" s="45"/>
      <c r="AC28" s="45"/>
      <c r="AD28" s="330"/>
      <c r="AE28" s="330"/>
      <c r="AF28" s="255"/>
      <c r="AG28" s="330"/>
      <c r="AH28" s="330"/>
      <c r="AI28" s="255"/>
      <c r="AJ28" s="330"/>
      <c r="AK28" s="330"/>
      <c r="AL28" s="255"/>
      <c r="AM28" s="330"/>
      <c r="AN28" s="330"/>
      <c r="AO28" s="255"/>
      <c r="AP28" s="330"/>
      <c r="AQ28" s="330"/>
      <c r="AR28" s="255"/>
      <c r="AS28" s="330"/>
      <c r="AT28" s="330"/>
      <c r="AU28" s="255"/>
      <c r="AV28" s="330"/>
      <c r="AW28" s="330"/>
      <c r="AX28" s="255"/>
      <c r="AY28" s="330"/>
      <c r="AZ28" s="330"/>
      <c r="BA28" s="255"/>
      <c r="BB28" s="330"/>
      <c r="BC28" s="330"/>
      <c r="BD28" s="256"/>
      <c r="BE28" s="330"/>
      <c r="BF28" s="330"/>
      <c r="BG28" s="255"/>
      <c r="BH28" s="330"/>
      <c r="BI28" s="330"/>
      <c r="BJ28" s="255"/>
      <c r="BK28" s="330"/>
      <c r="BL28" s="330"/>
      <c r="BM28" s="45"/>
      <c r="BN28" s="330"/>
      <c r="BO28" s="330"/>
      <c r="BP28" s="25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</row>
    <row r="29" spans="1:95" ht="16.5">
      <c r="A29" s="44" t="str">
        <f>IF(A28="","",IF(A28='DATA SISWA'!$I$755,"",A28+1))</f>
        <v/>
      </c>
      <c r="B29" s="44" t="str">
        <f>IF(Menu!$D$12="","",IF($A29="","",VLOOKUP($A29,'DATA SISWA'!$I$3:$L$754,4,0)))</f>
        <v/>
      </c>
      <c r="C29" s="44" t="str">
        <f>IF(Menu!$D$12="","",IF($A29="","",VLOOKUP($A29,'DATA SISWA'!$I$3:$L$754,2,0)))</f>
        <v/>
      </c>
      <c r="D29" s="330"/>
      <c r="E29" s="330"/>
      <c r="F29" s="255"/>
      <c r="G29" s="330"/>
      <c r="H29" s="330"/>
      <c r="I29" s="255"/>
      <c r="J29" s="45"/>
      <c r="K29" s="45"/>
      <c r="L29" s="45"/>
      <c r="M29" s="45"/>
      <c r="N29" s="45"/>
      <c r="O29" s="45"/>
      <c r="P29" s="45"/>
      <c r="Q29" s="45"/>
      <c r="R29" s="45"/>
      <c r="S29" s="44" t="str">
        <f t="shared" si="62"/>
        <v/>
      </c>
      <c r="T29" s="44" t="str">
        <f t="shared" si="58"/>
        <v/>
      </c>
      <c r="U29" s="44">
        <f t="shared" si="59"/>
        <v>0</v>
      </c>
      <c r="V29" s="44">
        <f t="shared" si="60"/>
        <v>0</v>
      </c>
      <c r="W29" s="44">
        <f t="shared" si="61"/>
        <v>0</v>
      </c>
      <c r="X29" s="330"/>
      <c r="Y29" s="330"/>
      <c r="Z29" s="255"/>
      <c r="AA29" s="45"/>
      <c r="AB29" s="45"/>
      <c r="AC29" s="45"/>
      <c r="AD29" s="330"/>
      <c r="AE29" s="330"/>
      <c r="AF29" s="255"/>
      <c r="AG29" s="330"/>
      <c r="AH29" s="330"/>
      <c r="AI29" s="255"/>
      <c r="AJ29" s="330"/>
      <c r="AK29" s="330"/>
      <c r="AL29" s="255"/>
      <c r="AM29" s="330"/>
      <c r="AN29" s="330"/>
      <c r="AO29" s="255"/>
      <c r="AP29" s="330"/>
      <c r="AQ29" s="330"/>
      <c r="AR29" s="255"/>
      <c r="AS29" s="330"/>
      <c r="AT29" s="330"/>
      <c r="AU29" s="255"/>
      <c r="AV29" s="330"/>
      <c r="AW29" s="330"/>
      <c r="AX29" s="255"/>
      <c r="AY29" s="330"/>
      <c r="AZ29" s="330"/>
      <c r="BA29" s="255"/>
      <c r="BB29" s="330"/>
      <c r="BC29" s="330"/>
      <c r="BD29" s="256"/>
      <c r="BE29" s="330"/>
      <c r="BF29" s="330"/>
      <c r="BG29" s="255"/>
      <c r="BH29" s="330"/>
      <c r="BI29" s="330"/>
      <c r="BJ29" s="255"/>
      <c r="BK29" s="330"/>
      <c r="BL29" s="330"/>
      <c r="BM29" s="45"/>
      <c r="BN29" s="330"/>
      <c r="BO29" s="330"/>
      <c r="BP29" s="25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</row>
    <row r="30" spans="1:95" ht="16.5">
      <c r="A30" s="44" t="str">
        <f>IF(A29="","",IF(A29='DATA SISWA'!$I$755,"",A29+1))</f>
        <v/>
      </c>
      <c r="B30" s="44" t="str">
        <f>IF(Menu!$D$12="","",IF($A30="","",VLOOKUP($A30,'DATA SISWA'!$I$3:$L$754,4,0)))</f>
        <v/>
      </c>
      <c r="C30" s="44" t="str">
        <f>IF(Menu!$D$12="","",IF($A30="","",VLOOKUP($A30,'DATA SISWA'!$I$3:$L$754,2,0)))</f>
        <v/>
      </c>
      <c r="D30" s="330"/>
      <c r="E30" s="330"/>
      <c r="F30" s="255"/>
      <c r="G30" s="330"/>
      <c r="H30" s="330"/>
      <c r="I30" s="255"/>
      <c r="J30" s="45"/>
      <c r="K30" s="45"/>
      <c r="L30" s="45"/>
      <c r="M30" s="45"/>
      <c r="N30" s="45"/>
      <c r="O30" s="45"/>
      <c r="P30" s="45"/>
      <c r="Q30" s="45"/>
      <c r="R30" s="45"/>
      <c r="S30" s="44" t="str">
        <f t="shared" si="62"/>
        <v/>
      </c>
      <c r="T30" s="44" t="str">
        <f t="shared" si="58"/>
        <v/>
      </c>
      <c r="U30" s="44">
        <f t="shared" si="59"/>
        <v>0</v>
      </c>
      <c r="V30" s="44">
        <f t="shared" si="60"/>
        <v>0</v>
      </c>
      <c r="W30" s="44">
        <f t="shared" si="61"/>
        <v>0</v>
      </c>
      <c r="X30" s="330"/>
      <c r="Y30" s="330"/>
      <c r="Z30" s="255"/>
      <c r="AA30" s="45"/>
      <c r="AB30" s="45"/>
      <c r="AC30" s="45"/>
      <c r="AD30" s="330"/>
      <c r="AE30" s="330"/>
      <c r="AF30" s="255"/>
      <c r="AG30" s="330"/>
      <c r="AH30" s="330"/>
      <c r="AI30" s="255"/>
      <c r="AJ30" s="330"/>
      <c r="AK30" s="330"/>
      <c r="AL30" s="255"/>
      <c r="AM30" s="330"/>
      <c r="AN30" s="330"/>
      <c r="AO30" s="255"/>
      <c r="AP30" s="330"/>
      <c r="AQ30" s="330"/>
      <c r="AR30" s="255"/>
      <c r="AS30" s="330"/>
      <c r="AT30" s="330"/>
      <c r="AU30" s="255"/>
      <c r="AV30" s="330"/>
      <c r="AW30" s="330"/>
      <c r="AX30" s="255"/>
      <c r="AY30" s="330"/>
      <c r="AZ30" s="330"/>
      <c r="BA30" s="255"/>
      <c r="BB30" s="330"/>
      <c r="BC30" s="330"/>
      <c r="BD30" s="256"/>
      <c r="BE30" s="330"/>
      <c r="BF30" s="330"/>
      <c r="BG30" s="255"/>
      <c r="BH30" s="330"/>
      <c r="BI30" s="330"/>
      <c r="BJ30" s="255"/>
      <c r="BK30" s="330"/>
      <c r="BL30" s="330"/>
      <c r="BM30" s="45"/>
      <c r="BN30" s="330"/>
      <c r="BO30" s="330"/>
      <c r="BP30" s="25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</row>
    <row r="31" spans="1:95" ht="16.5">
      <c r="A31" s="44" t="str">
        <f>IF(A30="","",IF(A30='DATA SISWA'!$I$755,"",A30+1))</f>
        <v/>
      </c>
      <c r="B31" s="44" t="str">
        <f>IF(Menu!$D$12="","",IF($A31="","",VLOOKUP($A31,'DATA SISWA'!$I$3:$L$754,4,0)))</f>
        <v/>
      </c>
      <c r="C31" s="44" t="str">
        <f>IF(Menu!$D$12="","",IF($A31="","",VLOOKUP($A31,'DATA SISWA'!$I$3:$L$754,2,0)))</f>
        <v/>
      </c>
      <c r="D31" s="330"/>
      <c r="E31" s="330"/>
      <c r="F31" s="255"/>
      <c r="G31" s="330"/>
      <c r="H31" s="330"/>
      <c r="I31" s="255"/>
      <c r="J31" s="45"/>
      <c r="K31" s="45"/>
      <c r="L31" s="45"/>
      <c r="M31" s="45"/>
      <c r="N31" s="45"/>
      <c r="O31" s="45"/>
      <c r="P31" s="45"/>
      <c r="Q31" s="45"/>
      <c r="R31" s="45"/>
      <c r="S31" s="44" t="str">
        <f t="shared" si="62"/>
        <v/>
      </c>
      <c r="T31" s="44" t="str">
        <f t="shared" si="58"/>
        <v/>
      </c>
      <c r="U31" s="44">
        <f t="shared" si="59"/>
        <v>0</v>
      </c>
      <c r="V31" s="44">
        <f t="shared" si="60"/>
        <v>0</v>
      </c>
      <c r="W31" s="44">
        <f t="shared" si="61"/>
        <v>0</v>
      </c>
      <c r="X31" s="330"/>
      <c r="Y31" s="330"/>
      <c r="Z31" s="255"/>
      <c r="AA31" s="45"/>
      <c r="AB31" s="45"/>
      <c r="AC31" s="45"/>
      <c r="AD31" s="330"/>
      <c r="AE31" s="330"/>
      <c r="AF31" s="255"/>
      <c r="AG31" s="330"/>
      <c r="AH31" s="330"/>
      <c r="AI31" s="255"/>
      <c r="AJ31" s="330"/>
      <c r="AK31" s="330"/>
      <c r="AL31" s="255"/>
      <c r="AM31" s="330"/>
      <c r="AN31" s="330"/>
      <c r="AO31" s="255"/>
      <c r="AP31" s="330"/>
      <c r="AQ31" s="330"/>
      <c r="AR31" s="255"/>
      <c r="AS31" s="330"/>
      <c r="AT31" s="330"/>
      <c r="AU31" s="255"/>
      <c r="AV31" s="330"/>
      <c r="AW31" s="330"/>
      <c r="AX31" s="255"/>
      <c r="AY31" s="330"/>
      <c r="AZ31" s="330"/>
      <c r="BA31" s="255"/>
      <c r="BB31" s="330"/>
      <c r="BC31" s="330"/>
      <c r="BD31" s="258"/>
      <c r="BE31" s="330"/>
      <c r="BF31" s="330"/>
      <c r="BG31" s="255"/>
      <c r="BH31" s="330"/>
      <c r="BI31" s="330"/>
      <c r="BJ31" s="255"/>
      <c r="BK31" s="330"/>
      <c r="BL31" s="330"/>
      <c r="BM31" s="45"/>
      <c r="BN31" s="330"/>
      <c r="BO31" s="330"/>
      <c r="BP31" s="25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</row>
    <row r="32" spans="1:95" ht="16.5">
      <c r="A32" s="44" t="str">
        <f>IF(A31="","",IF(A31='DATA SISWA'!$I$755,"",A31+1))</f>
        <v/>
      </c>
      <c r="B32" s="44" t="str">
        <f>IF(Menu!$D$12="","",IF($A32="","",VLOOKUP($A32,'DATA SISWA'!$I$3:$L$754,4,0)))</f>
        <v/>
      </c>
      <c r="C32" s="44" t="str">
        <f>IF(Menu!$D$12="","",IF($A32="","",VLOOKUP($A32,'DATA SISWA'!$I$3:$L$754,2,0)))</f>
        <v/>
      </c>
      <c r="D32" s="330"/>
      <c r="E32" s="330"/>
      <c r="F32" s="255"/>
      <c r="G32" s="330"/>
      <c r="H32" s="330"/>
      <c r="I32" s="255"/>
      <c r="J32" s="45"/>
      <c r="K32" s="45"/>
      <c r="L32" s="45"/>
      <c r="M32" s="45"/>
      <c r="N32" s="45"/>
      <c r="O32" s="45"/>
      <c r="P32" s="45"/>
      <c r="Q32" s="45"/>
      <c r="R32" s="45"/>
      <c r="S32" s="44" t="str">
        <f t="shared" si="62"/>
        <v/>
      </c>
      <c r="T32" s="44" t="str">
        <f t="shared" si="58"/>
        <v/>
      </c>
      <c r="U32" s="44">
        <f t="shared" si="59"/>
        <v>0</v>
      </c>
      <c r="V32" s="44">
        <f t="shared" si="60"/>
        <v>0</v>
      </c>
      <c r="W32" s="44">
        <f t="shared" si="61"/>
        <v>0</v>
      </c>
      <c r="X32" s="330"/>
      <c r="Y32" s="330"/>
      <c r="Z32" s="255"/>
      <c r="AA32" s="45"/>
      <c r="AB32" s="45"/>
      <c r="AC32" s="45"/>
      <c r="AD32" s="330"/>
      <c r="AE32" s="330"/>
      <c r="AF32" s="255"/>
      <c r="AG32" s="330"/>
      <c r="AH32" s="330"/>
      <c r="AI32" s="255"/>
      <c r="AJ32" s="330"/>
      <c r="AK32" s="330"/>
      <c r="AL32" s="255"/>
      <c r="AM32" s="330"/>
      <c r="AN32" s="330"/>
      <c r="AO32" s="255"/>
      <c r="AP32" s="330"/>
      <c r="AQ32" s="330"/>
      <c r="AR32" s="255"/>
      <c r="AS32" s="330"/>
      <c r="AT32" s="330"/>
      <c r="AU32" s="255"/>
      <c r="AV32" s="330"/>
      <c r="AW32" s="330"/>
      <c r="AX32" s="255"/>
      <c r="AY32" s="330"/>
      <c r="AZ32" s="330"/>
      <c r="BA32" s="255"/>
      <c r="BB32" s="330"/>
      <c r="BC32" s="330"/>
      <c r="BD32" s="258"/>
      <c r="BE32" s="330"/>
      <c r="BF32" s="330"/>
      <c r="BG32" s="255"/>
      <c r="BH32" s="330"/>
      <c r="BI32" s="330"/>
      <c r="BJ32" s="255"/>
      <c r="BK32" s="330"/>
      <c r="BL32" s="330"/>
      <c r="BM32" s="45"/>
      <c r="BN32" s="330"/>
      <c r="BO32" s="330"/>
      <c r="BP32" s="25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</row>
    <row r="33" spans="1:95" ht="16.5">
      <c r="A33" s="44" t="str">
        <f>IF(A32="","",IF(A32='DATA SISWA'!$I$755,"",A32+1))</f>
        <v/>
      </c>
      <c r="B33" s="44" t="str">
        <f>IF(Menu!$D$12="","",IF($A33="","",VLOOKUP($A33,'DATA SISWA'!$I$3:$L$754,4,0)))</f>
        <v/>
      </c>
      <c r="C33" s="44" t="str">
        <f>IF(Menu!$D$12="","",IF($A33="","",VLOOKUP($A33,'DATA SISWA'!$I$3:$L$754,2,0)))</f>
        <v/>
      </c>
      <c r="D33" s="330"/>
      <c r="E33" s="330"/>
      <c r="F33" s="255"/>
      <c r="G33" s="330"/>
      <c r="H33" s="330"/>
      <c r="I33" s="255"/>
      <c r="J33" s="45"/>
      <c r="K33" s="45"/>
      <c r="L33" s="45"/>
      <c r="M33" s="45"/>
      <c r="N33" s="45"/>
      <c r="O33" s="45"/>
      <c r="P33" s="45"/>
      <c r="Q33" s="45"/>
      <c r="R33" s="45"/>
      <c r="S33" s="44" t="str">
        <f t="shared" si="62"/>
        <v/>
      </c>
      <c r="T33" s="44" t="str">
        <f t="shared" si="58"/>
        <v/>
      </c>
      <c r="U33" s="44">
        <f t="shared" si="59"/>
        <v>0</v>
      </c>
      <c r="V33" s="44">
        <f t="shared" si="60"/>
        <v>0</v>
      </c>
      <c r="W33" s="44">
        <f t="shared" si="61"/>
        <v>0</v>
      </c>
      <c r="X33" s="330"/>
      <c r="Y33" s="330"/>
      <c r="Z33" s="255"/>
      <c r="AA33" s="45"/>
      <c r="AB33" s="45"/>
      <c r="AC33" s="45"/>
      <c r="AD33" s="330"/>
      <c r="AE33" s="330"/>
      <c r="AF33" s="255"/>
      <c r="AG33" s="330"/>
      <c r="AH33" s="330"/>
      <c r="AI33" s="255"/>
      <c r="AJ33" s="330"/>
      <c r="AK33" s="330"/>
      <c r="AL33" s="255"/>
      <c r="AM33" s="330"/>
      <c r="AN33" s="330"/>
      <c r="AO33" s="255"/>
      <c r="AP33" s="330"/>
      <c r="AQ33" s="330"/>
      <c r="AR33" s="255"/>
      <c r="AS33" s="330"/>
      <c r="AT33" s="330"/>
      <c r="AU33" s="255"/>
      <c r="AV33" s="330"/>
      <c r="AW33" s="330"/>
      <c r="AX33" s="255"/>
      <c r="AY33" s="330"/>
      <c r="AZ33" s="330"/>
      <c r="BA33" s="255"/>
      <c r="BB33" s="330"/>
      <c r="BC33" s="330"/>
      <c r="BD33" s="258"/>
      <c r="BE33" s="330"/>
      <c r="BF33" s="330"/>
      <c r="BG33" s="255"/>
      <c r="BH33" s="330"/>
      <c r="BI33" s="330"/>
      <c r="BJ33" s="255"/>
      <c r="BK33" s="330"/>
      <c r="BL33" s="330"/>
      <c r="BM33" s="45"/>
      <c r="BN33" s="330"/>
      <c r="BO33" s="330"/>
      <c r="BP33" s="25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</row>
    <row r="34" spans="1:95" ht="16.5">
      <c r="A34" s="44" t="str">
        <f>IF(A33="","",IF(A33='DATA SISWA'!$I$755,"",A33+1))</f>
        <v/>
      </c>
      <c r="B34" s="44" t="str">
        <f>IF(Menu!$D$12="","",IF($A34="","",VLOOKUP($A34,'DATA SISWA'!$I$3:$L$754,4,0)))</f>
        <v/>
      </c>
      <c r="C34" s="44" t="str">
        <f>IF(Menu!$D$12="","",IF($A34="","",VLOOKUP($A34,'DATA SISWA'!$I$3:$L$754,2,0)))</f>
        <v/>
      </c>
      <c r="D34" s="330"/>
      <c r="E34" s="330"/>
      <c r="F34" s="255"/>
      <c r="G34" s="330"/>
      <c r="H34" s="330"/>
      <c r="I34" s="255"/>
      <c r="J34" s="45"/>
      <c r="K34" s="45"/>
      <c r="L34" s="45"/>
      <c r="M34" s="45"/>
      <c r="N34" s="45"/>
      <c r="O34" s="45"/>
      <c r="P34" s="45"/>
      <c r="Q34" s="45"/>
      <c r="R34" s="45"/>
      <c r="S34" s="44" t="str">
        <f t="shared" si="62"/>
        <v/>
      </c>
      <c r="T34" s="44" t="str">
        <f t="shared" si="58"/>
        <v/>
      </c>
      <c r="U34" s="44">
        <f t="shared" si="59"/>
        <v>0</v>
      </c>
      <c r="V34" s="44">
        <f t="shared" si="60"/>
        <v>0</v>
      </c>
      <c r="W34" s="44">
        <f t="shared" si="61"/>
        <v>0</v>
      </c>
      <c r="X34" s="330"/>
      <c r="Y34" s="330"/>
      <c r="Z34" s="255"/>
      <c r="AA34" s="45"/>
      <c r="AB34" s="45"/>
      <c r="AC34" s="45"/>
      <c r="AD34" s="330"/>
      <c r="AE34" s="330"/>
      <c r="AF34" s="255"/>
      <c r="AG34" s="330"/>
      <c r="AH34" s="330"/>
      <c r="AI34" s="255"/>
      <c r="AJ34" s="330"/>
      <c r="AK34" s="330"/>
      <c r="AL34" s="255"/>
      <c r="AM34" s="330"/>
      <c r="AN34" s="330"/>
      <c r="AO34" s="255"/>
      <c r="AP34" s="330"/>
      <c r="AQ34" s="330"/>
      <c r="AR34" s="255"/>
      <c r="AS34" s="330"/>
      <c r="AT34" s="330"/>
      <c r="AU34" s="255"/>
      <c r="AV34" s="330"/>
      <c r="AW34" s="330"/>
      <c r="AX34" s="255"/>
      <c r="AY34" s="330"/>
      <c r="AZ34" s="330"/>
      <c r="BA34" s="255"/>
      <c r="BB34" s="330"/>
      <c r="BC34" s="330"/>
      <c r="BD34" s="259"/>
      <c r="BE34" s="330"/>
      <c r="BF34" s="330"/>
      <c r="BG34" s="255"/>
      <c r="BH34" s="330"/>
      <c r="BI34" s="330"/>
      <c r="BJ34" s="255"/>
      <c r="BK34" s="330"/>
      <c r="BL34" s="330"/>
      <c r="BM34" s="45"/>
      <c r="BN34" s="330"/>
      <c r="BO34" s="330"/>
      <c r="BP34" s="25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</row>
    <row r="35" spans="1:95" ht="16.5">
      <c r="A35" s="44" t="str">
        <f>IF(A34="","",IF(A34='DATA SISWA'!$I$755,"",A34+1))</f>
        <v/>
      </c>
      <c r="B35" s="44" t="str">
        <f>IF(Menu!$D$12="","",IF($A35="","",VLOOKUP($A35,'DATA SISWA'!$I$3:$L$754,4,0)))</f>
        <v/>
      </c>
      <c r="C35" s="44" t="str">
        <f>IF(Menu!$D$12="","",IF($A35="","",VLOOKUP($A35,'DATA SISWA'!$I$3:$L$754,2,0)))</f>
        <v/>
      </c>
      <c r="D35" s="330"/>
      <c r="E35" s="330"/>
      <c r="F35" s="255"/>
      <c r="G35" s="330"/>
      <c r="H35" s="330"/>
      <c r="I35" s="255"/>
      <c r="J35" s="45"/>
      <c r="K35" s="45"/>
      <c r="L35" s="45"/>
      <c r="M35" s="45"/>
      <c r="N35" s="45"/>
      <c r="O35" s="45"/>
      <c r="P35" s="45"/>
      <c r="Q35" s="45"/>
      <c r="R35" s="45"/>
      <c r="S35" s="44" t="str">
        <f t="shared" si="62"/>
        <v/>
      </c>
      <c r="T35" s="44" t="str">
        <f t="shared" si="58"/>
        <v/>
      </c>
      <c r="U35" s="44">
        <f t="shared" si="59"/>
        <v>0</v>
      </c>
      <c r="V35" s="44">
        <f t="shared" si="60"/>
        <v>0</v>
      </c>
      <c r="W35" s="44">
        <f t="shared" si="61"/>
        <v>0</v>
      </c>
      <c r="X35" s="330"/>
      <c r="Y35" s="330"/>
      <c r="Z35" s="255"/>
      <c r="AA35" s="45"/>
      <c r="AB35" s="45"/>
      <c r="AC35" s="45"/>
      <c r="AD35" s="330"/>
      <c r="AE35" s="330"/>
      <c r="AF35" s="255"/>
      <c r="AG35" s="330"/>
      <c r="AH35" s="330"/>
      <c r="AI35" s="255"/>
      <c r="AJ35" s="330"/>
      <c r="AK35" s="330"/>
      <c r="AL35" s="255"/>
      <c r="AM35" s="330"/>
      <c r="AN35" s="330"/>
      <c r="AO35" s="255"/>
      <c r="AP35" s="330"/>
      <c r="AQ35" s="330"/>
      <c r="AR35" s="255"/>
      <c r="AS35" s="330"/>
      <c r="AT35" s="330"/>
      <c r="AU35" s="255"/>
      <c r="AV35" s="330"/>
      <c r="AW35" s="330"/>
      <c r="AX35" s="255"/>
      <c r="AY35" s="330"/>
      <c r="AZ35" s="330"/>
      <c r="BA35" s="255"/>
      <c r="BB35" s="330"/>
      <c r="BC35" s="330"/>
      <c r="BD35" s="259"/>
      <c r="BE35" s="330"/>
      <c r="BF35" s="330"/>
      <c r="BG35" s="255"/>
      <c r="BH35" s="330"/>
      <c r="BI35" s="330"/>
      <c r="BJ35" s="255"/>
      <c r="BK35" s="330"/>
      <c r="BL35" s="330"/>
      <c r="BM35" s="45"/>
      <c r="BN35" s="330"/>
      <c r="BO35" s="330"/>
      <c r="BP35" s="25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</row>
    <row r="36" spans="1:95" ht="16.5">
      <c r="A36" s="44" t="str">
        <f>IF(A35="","",IF(A35='DATA SISWA'!$I$755,"",A35+1))</f>
        <v/>
      </c>
      <c r="B36" s="44" t="str">
        <f>IF(Menu!$D$12="","",IF($A36="","",VLOOKUP($A36,'DATA SISWA'!$I$3:$L$754,4,0)))</f>
        <v/>
      </c>
      <c r="C36" s="44" t="str">
        <f>IF(Menu!$D$12="","",IF($A36="","",VLOOKUP($A36,'DATA SISWA'!$I$3:$L$754,2,0)))</f>
        <v/>
      </c>
      <c r="D36" s="330"/>
      <c r="E36" s="330"/>
      <c r="F36" s="255"/>
      <c r="G36" s="330"/>
      <c r="H36" s="330"/>
      <c r="I36" s="255"/>
      <c r="J36" s="45"/>
      <c r="K36" s="45"/>
      <c r="L36" s="45"/>
      <c r="M36" s="45"/>
      <c r="N36" s="45"/>
      <c r="O36" s="45"/>
      <c r="P36" s="45"/>
      <c r="Q36" s="45"/>
      <c r="R36" s="45"/>
      <c r="S36" s="44" t="str">
        <f t="shared" si="62"/>
        <v/>
      </c>
      <c r="T36" s="44" t="str">
        <f t="shared" si="58"/>
        <v/>
      </c>
      <c r="U36" s="44">
        <f t="shared" si="59"/>
        <v>0</v>
      </c>
      <c r="V36" s="44">
        <f t="shared" si="60"/>
        <v>0</v>
      </c>
      <c r="W36" s="44">
        <f t="shared" si="61"/>
        <v>0</v>
      </c>
      <c r="X36" s="330"/>
      <c r="Y36" s="330"/>
      <c r="Z36" s="255"/>
      <c r="AA36" s="45"/>
      <c r="AB36" s="45"/>
      <c r="AC36" s="45"/>
      <c r="AD36" s="330"/>
      <c r="AE36" s="330"/>
      <c r="AF36" s="255"/>
      <c r="AG36" s="330"/>
      <c r="AH36" s="330"/>
      <c r="AI36" s="255"/>
      <c r="AJ36" s="330"/>
      <c r="AK36" s="330"/>
      <c r="AL36" s="255"/>
      <c r="AM36" s="330"/>
      <c r="AN36" s="330"/>
      <c r="AO36" s="255"/>
      <c r="AP36" s="330"/>
      <c r="AQ36" s="330"/>
      <c r="AR36" s="255"/>
      <c r="AS36" s="330"/>
      <c r="AT36" s="330"/>
      <c r="AU36" s="255"/>
      <c r="AV36" s="330"/>
      <c r="AW36" s="330"/>
      <c r="AX36" s="255"/>
      <c r="AY36" s="330"/>
      <c r="AZ36" s="330"/>
      <c r="BA36" s="255"/>
      <c r="BB36" s="330"/>
      <c r="BC36" s="330"/>
      <c r="BD36" s="259"/>
      <c r="BE36" s="330"/>
      <c r="BF36" s="330"/>
      <c r="BG36" s="255"/>
      <c r="BH36" s="330"/>
      <c r="BI36" s="330"/>
      <c r="BJ36" s="255"/>
      <c r="BK36" s="330"/>
      <c r="BL36" s="330"/>
      <c r="BM36" s="45"/>
      <c r="BN36" s="330"/>
      <c r="BO36" s="330"/>
      <c r="BP36" s="25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95">
      <c r="A37" s="44" t="str">
        <f>IF(A36="","",IF(A36='DATA SISWA'!$I$755,"",A36+1))</f>
        <v/>
      </c>
      <c r="B37" s="44" t="str">
        <f>IF(Menu!$D$12="","",IF($A37="","",VLOOKUP($A37,'DATA SISWA'!$I$3:$L$754,4,0)))</f>
        <v/>
      </c>
      <c r="C37" s="44" t="str">
        <f>IF(Menu!$D$12="","",IF($A37="","",VLOOKUP($A37,'DATA SISWA'!$I$3:$L$754,2,0)))</f>
        <v/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4" t="str">
        <f t="shared" si="62"/>
        <v/>
      </c>
      <c r="T37" s="44" t="str">
        <f t="shared" si="58"/>
        <v/>
      </c>
      <c r="U37" s="44">
        <f t="shared" si="59"/>
        <v>0</v>
      </c>
      <c r="V37" s="44">
        <f t="shared" si="60"/>
        <v>0</v>
      </c>
      <c r="W37" s="44">
        <f t="shared" si="61"/>
        <v>0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</row>
    <row r="38" spans="1:95">
      <c r="A38" s="44" t="str">
        <f>IF(A37="","",IF(A37='DATA SISWA'!$I$755,"",A37+1))</f>
        <v/>
      </c>
      <c r="B38" s="44" t="str">
        <f>IF(Menu!$D$12="","",IF($A38="","",VLOOKUP($A38,'DATA SISWA'!$I$3:$L$754,4,0)))</f>
        <v/>
      </c>
      <c r="C38" s="44" t="str">
        <f>IF(Menu!$D$12="","",IF($A38="","",VLOOKUP($A38,'DATA SISWA'!$I$3:$L$754,2,0)))</f>
        <v/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4" t="str">
        <f t="shared" si="62"/>
        <v/>
      </c>
      <c r="T38" s="44" t="str">
        <f t="shared" si="58"/>
        <v/>
      </c>
      <c r="U38" s="44">
        <f t="shared" si="59"/>
        <v>0</v>
      </c>
      <c r="V38" s="44">
        <f t="shared" si="60"/>
        <v>0</v>
      </c>
      <c r="W38" s="44">
        <f t="shared" si="61"/>
        <v>0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</row>
    <row r="39" spans="1:95">
      <c r="A39" s="44" t="str">
        <f>IF(A38="","",IF(A38='DATA SISWA'!$I$755,"",A38+1))</f>
        <v/>
      </c>
      <c r="B39" s="44" t="str">
        <f>IF(Menu!$D$12="","",IF($A39="","",VLOOKUP($A39,'DATA SISWA'!$I$3:$L$754,4,0)))</f>
        <v/>
      </c>
      <c r="C39" s="44" t="str">
        <f>IF(Menu!$D$12="","",IF($A39="","",VLOOKUP($A39,'DATA SISWA'!$I$3:$L$754,2,0)))</f>
        <v/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4" t="str">
        <f t="shared" si="62"/>
        <v/>
      </c>
      <c r="T39" s="44" t="str">
        <f t="shared" si="58"/>
        <v/>
      </c>
      <c r="U39" s="44">
        <f t="shared" si="59"/>
        <v>0</v>
      </c>
      <c r="V39" s="44">
        <f t="shared" si="60"/>
        <v>0</v>
      </c>
      <c r="W39" s="44">
        <f t="shared" si="61"/>
        <v>0</v>
      </c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</row>
    <row r="40" spans="1:95">
      <c r="A40" s="44" t="str">
        <f>IF(A39="","",IF(A39='DATA SISWA'!$I$755,"",A39+1))</f>
        <v/>
      </c>
      <c r="B40" s="44" t="str">
        <f>IF(Menu!$D$12="","",IF($A40="","",VLOOKUP($A40,'DATA SISWA'!$I$3:$L$754,4,0)))</f>
        <v/>
      </c>
      <c r="C40" s="44" t="str">
        <f>IF(Menu!$D$12="","",IF($A40="","",VLOOKUP($A40,'DATA SISWA'!$I$3:$L$754,2,0)))</f>
        <v/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4" t="str">
        <f t="shared" si="62"/>
        <v/>
      </c>
      <c r="T40" s="44" t="str">
        <f t="shared" si="58"/>
        <v/>
      </c>
      <c r="U40" s="44">
        <f t="shared" si="59"/>
        <v>0</v>
      </c>
      <c r="V40" s="44">
        <f t="shared" si="60"/>
        <v>0</v>
      </c>
      <c r="W40" s="44">
        <f t="shared" si="61"/>
        <v>0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</row>
    <row r="41" spans="1:95">
      <c r="A41" s="44" t="str">
        <f>IF(A40="","",IF(A40='DATA SISWA'!$I$755,"",A40+1))</f>
        <v/>
      </c>
      <c r="B41" s="44" t="str">
        <f>IF(Menu!$D$12="","",IF($A41="","",VLOOKUP($A41,'DATA SISWA'!$I$3:$L$754,4,0)))</f>
        <v/>
      </c>
      <c r="C41" s="44" t="str">
        <f>IF(Menu!$D$12="","",IF($A41="","",VLOOKUP($A41,'DATA SISWA'!$I$3:$L$754,2,0)))</f>
        <v/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4" t="str">
        <f t="shared" si="62"/>
        <v/>
      </c>
      <c r="T41" s="44" t="str">
        <f t="shared" si="58"/>
        <v/>
      </c>
      <c r="U41" s="44">
        <f t="shared" si="59"/>
        <v>0</v>
      </c>
      <c r="V41" s="44">
        <f t="shared" si="60"/>
        <v>0</v>
      </c>
      <c r="W41" s="44">
        <f t="shared" si="61"/>
        <v>0</v>
      </c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</row>
    <row r="42" spans="1:95">
      <c r="A42" s="44" t="str">
        <f>IF(A41="","",IF(A41='DATA SISWA'!$I$755,"",A41+1))</f>
        <v/>
      </c>
      <c r="B42" s="44" t="str">
        <f>IF(Menu!$D$12="","",IF($A42="","",VLOOKUP($A42,'DATA SISWA'!$I$3:$L$754,4,0)))</f>
        <v/>
      </c>
      <c r="C42" s="44" t="str">
        <f>IF(Menu!$D$12="","",IF($A42="","",VLOOKUP($A42,'DATA SISWA'!$I$3:$L$754,2,0)))</f>
        <v/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4" t="str">
        <f t="shared" si="62"/>
        <v/>
      </c>
      <c r="T42" s="44" t="str">
        <f t="shared" si="58"/>
        <v/>
      </c>
      <c r="U42" s="44">
        <f t="shared" si="59"/>
        <v>0</v>
      </c>
      <c r="V42" s="44">
        <f t="shared" si="60"/>
        <v>0</v>
      </c>
      <c r="W42" s="44">
        <f t="shared" si="61"/>
        <v>0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</row>
    <row r="43" spans="1:95">
      <c r="A43" s="44" t="str">
        <f>IF(A42="","",IF(A42='DATA SISWA'!$I$755,"",A42+1))</f>
        <v/>
      </c>
      <c r="B43" s="44" t="str">
        <f>IF(Menu!$D$12="","",IF($A43="","",VLOOKUP($A43,'DATA SISWA'!$I$3:$L$754,4,0)))</f>
        <v/>
      </c>
      <c r="C43" s="44" t="str">
        <f>IF(Menu!$D$12="","",IF($A43="","",VLOOKUP($A43,'DATA SISWA'!$I$3:$L$754,2,0)))</f>
        <v/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4" t="str">
        <f t="shared" si="62"/>
        <v/>
      </c>
      <c r="T43" s="44" t="str">
        <f t="shared" si="58"/>
        <v/>
      </c>
      <c r="U43" s="44">
        <f t="shared" si="59"/>
        <v>0</v>
      </c>
      <c r="V43" s="44">
        <f t="shared" si="60"/>
        <v>0</v>
      </c>
      <c r="W43" s="44">
        <f t="shared" si="61"/>
        <v>0</v>
      </c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</row>
    <row r="44" spans="1:95">
      <c r="A44" s="44" t="str">
        <f>IF(A43="","",IF(A43='DATA SISWA'!$I$755,"",A43+1))</f>
        <v/>
      </c>
      <c r="B44" s="44" t="str">
        <f>IF(Menu!$D$12="","",IF($A44="","",VLOOKUP($A44,'DATA SISWA'!$I$3:$L$754,4,0)))</f>
        <v/>
      </c>
      <c r="C44" s="44" t="str">
        <f>IF(Menu!$D$12="","",IF($A44="","",VLOOKUP($A44,'DATA SISWA'!$I$3:$L$754,2,0)))</f>
        <v/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4" t="str">
        <f t="shared" si="62"/>
        <v/>
      </c>
      <c r="T44" s="44" t="str">
        <f t="shared" si="58"/>
        <v/>
      </c>
      <c r="U44" s="44">
        <f t="shared" si="59"/>
        <v>0</v>
      </c>
      <c r="V44" s="44">
        <f t="shared" si="60"/>
        <v>0</v>
      </c>
      <c r="W44" s="44">
        <f t="shared" si="61"/>
        <v>0</v>
      </c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</row>
    <row r="45" spans="1:95">
      <c r="A45" s="44" t="str">
        <f>IF(A44="","",IF(A44='DATA SISWA'!$I$755,"",A44+1))</f>
        <v/>
      </c>
      <c r="B45" s="44" t="str">
        <f>IF(Menu!$D$12="","",IF($A45="","",VLOOKUP($A45,'DATA SISWA'!$I$3:$L$754,4,0)))</f>
        <v/>
      </c>
      <c r="C45" s="44" t="str">
        <f>IF(Menu!$D$12="","",IF($A45="","",VLOOKUP($A45,'DATA SISWA'!$I$3:$L$754,2,0)))</f>
        <v/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4" t="str">
        <f t="shared" si="62"/>
        <v/>
      </c>
      <c r="T45" s="44" t="str">
        <f t="shared" si="58"/>
        <v/>
      </c>
      <c r="U45" s="44">
        <f t="shared" si="59"/>
        <v>0</v>
      </c>
      <c r="V45" s="44">
        <f t="shared" si="60"/>
        <v>0</v>
      </c>
      <c r="W45" s="44">
        <f t="shared" si="61"/>
        <v>0</v>
      </c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</row>
    <row r="46" spans="1:95">
      <c r="A46" s="44" t="str">
        <f>IF(A45="","",IF(A45='DATA SISWA'!$I$755,"",A45+1))</f>
        <v/>
      </c>
      <c r="B46" s="44" t="str">
        <f>IF(Menu!$D$12="","",IF($A46="","",VLOOKUP($A46,'DATA SISWA'!$I$3:$L$754,4,0)))</f>
        <v/>
      </c>
      <c r="C46" s="44" t="str">
        <f>IF(Menu!$D$12="","",IF($A46="","",VLOOKUP($A46,'DATA SISWA'!$I$3:$L$754,2,0)))</f>
        <v/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4" t="str">
        <f t="shared" si="62"/>
        <v/>
      </c>
      <c r="T46" s="44" t="str">
        <f t="shared" si="58"/>
        <v/>
      </c>
      <c r="U46" s="44">
        <f t="shared" si="59"/>
        <v>0</v>
      </c>
      <c r="V46" s="44">
        <f t="shared" si="60"/>
        <v>0</v>
      </c>
      <c r="W46" s="44">
        <f t="shared" si="61"/>
        <v>0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</row>
    <row r="47" spans="1:95">
      <c r="A47" s="44" t="str">
        <f>IF(A46="","",IF(A46='DATA SISWA'!$I$755,"",A46+1))</f>
        <v/>
      </c>
      <c r="B47" s="44" t="str">
        <f>IF(Menu!$D$12="","",IF($A47="","",VLOOKUP($A47,'DATA SISWA'!$I$3:$L$754,4,0)))</f>
        <v/>
      </c>
      <c r="C47" s="44" t="str">
        <f>IF(Menu!$D$12="","",IF($A47="","",VLOOKUP($A47,'DATA SISWA'!$I$3:$L$754,2,0)))</f>
        <v/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4" t="str">
        <f t="shared" si="62"/>
        <v/>
      </c>
      <c r="T47" s="44" t="str">
        <f t="shared" si="58"/>
        <v/>
      </c>
      <c r="U47" s="44">
        <f t="shared" si="59"/>
        <v>0</v>
      </c>
      <c r="V47" s="44">
        <f t="shared" si="60"/>
        <v>0</v>
      </c>
      <c r="W47" s="44">
        <f t="shared" si="61"/>
        <v>0</v>
      </c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</row>
    <row r="48" spans="1:95">
      <c r="A48" s="44" t="str">
        <f>IF(A47="","",IF(A47='DATA SISWA'!$I$755,"",A47+1))</f>
        <v/>
      </c>
      <c r="B48" s="44" t="str">
        <f>IF(Menu!$D$12="","",IF($A48="","",VLOOKUP($A48,'DATA SISWA'!$I$3:$L$754,4,0)))</f>
        <v/>
      </c>
      <c r="C48" s="44" t="str">
        <f>IF(Menu!$D$12="","",IF($A48="","",VLOOKUP($A48,'DATA SISWA'!$I$3:$L$754,2,0)))</f>
        <v/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4" t="str">
        <f t="shared" si="62"/>
        <v/>
      </c>
      <c r="T48" s="44" t="str">
        <f t="shared" si="58"/>
        <v/>
      </c>
      <c r="U48" s="44">
        <f t="shared" si="59"/>
        <v>0</v>
      </c>
      <c r="V48" s="44">
        <f t="shared" si="60"/>
        <v>0</v>
      </c>
      <c r="W48" s="44">
        <f t="shared" si="61"/>
        <v>0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</row>
  </sheetData>
  <sheetProtection password="C91D" sheet="1" objects="1" scenarios="1"/>
  <mergeCells count="33">
    <mergeCell ref="CF4:CH4"/>
    <mergeCell ref="CI4:CK4"/>
    <mergeCell ref="CL4:CN4"/>
    <mergeCell ref="CO4:CQ4"/>
    <mergeCell ref="M4:O4"/>
    <mergeCell ref="X4:Z4"/>
    <mergeCell ref="BZ4:CB4"/>
    <mergeCell ref="CC4:CE4"/>
    <mergeCell ref="AG4:AI4"/>
    <mergeCell ref="AJ4:AL4"/>
    <mergeCell ref="AM4:AO4"/>
    <mergeCell ref="AP4:AR4"/>
    <mergeCell ref="AD4:AF4"/>
    <mergeCell ref="AA4:AC4"/>
    <mergeCell ref="AV4:AX4"/>
    <mergeCell ref="BW4:BY4"/>
    <mergeCell ref="P4:R4"/>
    <mergeCell ref="A4:A5"/>
    <mergeCell ref="BK4:BM4"/>
    <mergeCell ref="BN4:BP4"/>
    <mergeCell ref="BQ4:BS4"/>
    <mergeCell ref="BT4:BV4"/>
    <mergeCell ref="C4:C5"/>
    <mergeCell ref="B4:B5"/>
    <mergeCell ref="AY4:BA4"/>
    <mergeCell ref="BB4:BD4"/>
    <mergeCell ref="BE4:BG4"/>
    <mergeCell ref="BH4:BJ4"/>
    <mergeCell ref="AS4:AU4"/>
    <mergeCell ref="V4:W4"/>
    <mergeCell ref="D4:F4"/>
    <mergeCell ref="G4:I4"/>
    <mergeCell ref="J4:L4"/>
  </mergeCells>
  <conditionalFormatting sqref="AY4:BG5 BW4:CE5 D4:X5 AA4:AU5 AV4:BQ4 BT4:CF4 CI4 CL4 G5:CQ5">
    <cfRule type="expression" dxfId="8" priority="4">
      <formula>MOD(ROW(),2)=0</formula>
    </cfRule>
  </conditionalFormatting>
  <conditionalFormatting sqref="CO4">
    <cfRule type="expression" dxfId="7" priority="1">
      <formula>MOD(ROW(),2)=0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6"/>
  <sheetViews>
    <sheetView topLeftCell="G1" workbookViewId="0">
      <selection activeCell="Q2" sqref="Q2"/>
    </sheetView>
  </sheetViews>
  <sheetFormatPr defaultRowHeight="15"/>
  <cols>
    <col min="1" max="1" width="24" customWidth="1"/>
    <col min="2" max="2" width="33.28515625" customWidth="1"/>
    <col min="3" max="3" width="40.5703125" customWidth="1"/>
    <col min="4" max="4" width="35.5703125" customWidth="1"/>
  </cols>
  <sheetData>
    <row r="1" spans="1:26" ht="16.5" thickBot="1">
      <c r="A1" s="53" t="s">
        <v>608</v>
      </c>
      <c r="B1" s="296" t="s">
        <v>613</v>
      </c>
      <c r="C1" s="296" t="s">
        <v>26</v>
      </c>
      <c r="D1" s="296" t="s">
        <v>27</v>
      </c>
      <c r="E1" s="296" t="s">
        <v>614</v>
      </c>
      <c r="F1" s="296" t="s">
        <v>28</v>
      </c>
      <c r="G1" s="296" t="s">
        <v>29</v>
      </c>
      <c r="H1" s="296" t="s">
        <v>30</v>
      </c>
      <c r="I1" s="296" t="s">
        <v>615</v>
      </c>
      <c r="J1" s="296" t="s">
        <v>616</v>
      </c>
      <c r="K1" s="296" t="s">
        <v>617</v>
      </c>
      <c r="L1" s="296" t="s">
        <v>618</v>
      </c>
      <c r="M1" s="297" t="s">
        <v>619</v>
      </c>
      <c r="N1" s="299" t="s">
        <v>623</v>
      </c>
      <c r="O1" s="300" t="s">
        <v>624</v>
      </c>
      <c r="P1" s="300" t="s">
        <v>625</v>
      </c>
      <c r="Q1" s="300" t="s">
        <v>626</v>
      </c>
    </row>
    <row r="2" spans="1:26" ht="16.5" thickBot="1">
      <c r="A2" s="35" t="s">
        <v>607</v>
      </c>
      <c r="B2" s="296" t="s">
        <v>613</v>
      </c>
      <c r="C2" s="296" t="s">
        <v>26</v>
      </c>
      <c r="D2" s="296" t="s">
        <v>27</v>
      </c>
      <c r="E2" s="296" t="s">
        <v>614</v>
      </c>
      <c r="F2" s="296" t="s">
        <v>28</v>
      </c>
      <c r="G2" s="296" t="s">
        <v>29</v>
      </c>
      <c r="H2" s="296" t="s">
        <v>30</v>
      </c>
      <c r="I2" s="296" t="s">
        <v>615</v>
      </c>
      <c r="J2" s="296" t="s">
        <v>616</v>
      </c>
      <c r="K2" s="296" t="s">
        <v>617</v>
      </c>
      <c r="L2" s="296" t="s">
        <v>618</v>
      </c>
      <c r="M2" s="297" t="s">
        <v>619</v>
      </c>
      <c r="N2" s="299" t="s">
        <v>622</v>
      </c>
      <c r="O2" s="300" t="s">
        <v>60</v>
      </c>
      <c r="P2" s="300" t="s">
        <v>61</v>
      </c>
    </row>
    <row r="3" spans="1:26" ht="16.5" thickBot="1">
      <c r="A3" s="35" t="s">
        <v>571</v>
      </c>
      <c r="B3" s="296" t="s">
        <v>613</v>
      </c>
      <c r="C3" s="296" t="s">
        <v>26</v>
      </c>
      <c r="D3" s="296" t="s">
        <v>27</v>
      </c>
      <c r="E3" s="296" t="s">
        <v>614</v>
      </c>
      <c r="F3" s="296" t="s">
        <v>28</v>
      </c>
      <c r="G3" s="296" t="s">
        <v>29</v>
      </c>
      <c r="H3" s="296" t="s">
        <v>30</v>
      </c>
      <c r="I3" s="296" t="s">
        <v>615</v>
      </c>
      <c r="J3" s="296" t="s">
        <v>616</v>
      </c>
      <c r="K3" s="296" t="s">
        <v>617</v>
      </c>
      <c r="L3" s="296" t="s">
        <v>618</v>
      </c>
      <c r="M3" s="297" t="s">
        <v>619</v>
      </c>
      <c r="N3" s="299" t="s">
        <v>623</v>
      </c>
      <c r="O3" s="300" t="s">
        <v>624</v>
      </c>
      <c r="P3" s="300" t="s">
        <v>625</v>
      </c>
      <c r="Q3" s="300" t="s">
        <v>626</v>
      </c>
    </row>
    <row r="4" spans="1:26" ht="15.75">
      <c r="A4" s="35" t="s">
        <v>609</v>
      </c>
      <c r="B4" s="296" t="s">
        <v>613</v>
      </c>
      <c r="C4" s="296" t="s">
        <v>26</v>
      </c>
      <c r="D4" s="296" t="s">
        <v>27</v>
      </c>
      <c r="E4" s="296" t="s">
        <v>614</v>
      </c>
      <c r="F4" s="296" t="s">
        <v>28</v>
      </c>
      <c r="G4" s="296" t="s">
        <v>29</v>
      </c>
      <c r="H4" s="296" t="s">
        <v>30</v>
      </c>
      <c r="I4" s="296" t="s">
        <v>615</v>
      </c>
      <c r="J4" s="296" t="s">
        <v>616</v>
      </c>
      <c r="K4" s="296" t="s">
        <v>617</v>
      </c>
      <c r="L4" s="296" t="s">
        <v>618</v>
      </c>
      <c r="M4" s="297" t="s">
        <v>619</v>
      </c>
      <c r="N4" s="318" t="s">
        <v>620</v>
      </c>
      <c r="O4" s="319" t="s">
        <v>621</v>
      </c>
      <c r="P4" s="319" t="s">
        <v>85</v>
      </c>
    </row>
    <row r="5" spans="1:26" ht="15.75">
      <c r="A5" s="35" t="s">
        <v>66</v>
      </c>
      <c r="B5" s="298" t="s">
        <v>25</v>
      </c>
      <c r="C5" s="298" t="s">
        <v>26</v>
      </c>
      <c r="D5" s="298" t="s">
        <v>27</v>
      </c>
      <c r="E5" s="298" t="s">
        <v>37</v>
      </c>
      <c r="F5" s="298" t="s">
        <v>28</v>
      </c>
      <c r="G5" s="298" t="s">
        <v>29</v>
      </c>
      <c r="H5" s="298" t="s">
        <v>30</v>
      </c>
      <c r="I5" s="298" t="s">
        <v>31</v>
      </c>
      <c r="J5" s="298" t="s">
        <v>32</v>
      </c>
      <c r="K5" t="s">
        <v>56</v>
      </c>
      <c r="L5" t="s">
        <v>57</v>
      </c>
      <c r="M5" t="s">
        <v>51</v>
      </c>
      <c r="N5" s="320" t="s">
        <v>605</v>
      </c>
      <c r="O5" s="320" t="s">
        <v>606</v>
      </c>
      <c r="P5" s="320" t="s">
        <v>50</v>
      </c>
      <c r="Q5" s="320" t="s">
        <v>651</v>
      </c>
      <c r="R5" s="320" t="s">
        <v>67</v>
      </c>
      <c r="S5" s="320" t="s">
        <v>68</v>
      </c>
    </row>
    <row r="6" spans="1:26" ht="15.75">
      <c r="A6" s="35" t="s">
        <v>71</v>
      </c>
      <c r="B6" s="298" t="s">
        <v>25</v>
      </c>
      <c r="C6" s="298" t="s">
        <v>26</v>
      </c>
      <c r="D6" s="298" t="s">
        <v>27</v>
      </c>
      <c r="E6" s="298" t="s">
        <v>37</v>
      </c>
      <c r="F6" s="298" t="s">
        <v>28</v>
      </c>
      <c r="G6" s="298" t="s">
        <v>29</v>
      </c>
      <c r="H6" s="298" t="s">
        <v>30</v>
      </c>
      <c r="I6" s="298" t="s">
        <v>31</v>
      </c>
      <c r="J6" s="298" t="s">
        <v>32</v>
      </c>
      <c r="K6" t="s">
        <v>56</v>
      </c>
      <c r="L6" t="s">
        <v>57</v>
      </c>
      <c r="M6" t="s">
        <v>51</v>
      </c>
      <c r="N6" s="321" t="s">
        <v>59</v>
      </c>
      <c r="O6" s="321" t="s">
        <v>60</v>
      </c>
      <c r="P6" s="321" t="s">
        <v>61</v>
      </c>
      <c r="Q6" s="321" t="s">
        <v>605</v>
      </c>
      <c r="R6" s="321" t="s">
        <v>647</v>
      </c>
      <c r="S6" s="321" t="s">
        <v>73</v>
      </c>
      <c r="T6" s="321" t="s">
        <v>648</v>
      </c>
      <c r="U6" s="321" t="s">
        <v>649</v>
      </c>
    </row>
    <row r="7" spans="1:26" ht="15.75">
      <c r="A7" s="35" t="s">
        <v>76</v>
      </c>
      <c r="B7" s="298" t="s">
        <v>25</v>
      </c>
      <c r="C7" s="298" t="s">
        <v>26</v>
      </c>
      <c r="D7" s="298" t="s">
        <v>27</v>
      </c>
      <c r="E7" s="298" t="s">
        <v>37</v>
      </c>
      <c r="F7" s="298" t="s">
        <v>28</v>
      </c>
      <c r="G7" s="298" t="s">
        <v>29</v>
      </c>
      <c r="H7" s="298" t="s">
        <v>30</v>
      </c>
      <c r="I7" s="298" t="s">
        <v>31</v>
      </c>
      <c r="J7" s="298" t="s">
        <v>32</v>
      </c>
      <c r="K7" t="s">
        <v>56</v>
      </c>
      <c r="L7" t="s">
        <v>57</v>
      </c>
      <c r="M7" t="s">
        <v>51</v>
      </c>
      <c r="N7" s="317" t="s">
        <v>49</v>
      </c>
      <c r="O7" s="317" t="s">
        <v>650</v>
      </c>
      <c r="P7" s="317" t="s">
        <v>50</v>
      </c>
      <c r="Q7" s="317" t="s">
        <v>651</v>
      </c>
      <c r="R7" s="317" t="s">
        <v>77</v>
      </c>
      <c r="S7" s="317" t="s">
        <v>78</v>
      </c>
      <c r="T7" s="317" t="s">
        <v>79</v>
      </c>
      <c r="U7" s="317" t="s">
        <v>80</v>
      </c>
    </row>
    <row r="8" spans="1:26">
      <c r="A8" s="35" t="s">
        <v>81</v>
      </c>
      <c r="B8" s="298" t="s">
        <v>25</v>
      </c>
      <c r="C8" s="298" t="s">
        <v>26</v>
      </c>
      <c r="D8" s="298" t="s">
        <v>27</v>
      </c>
      <c r="E8" s="298" t="s">
        <v>37</v>
      </c>
      <c r="F8" s="298" t="s">
        <v>28</v>
      </c>
      <c r="G8" s="298" t="s">
        <v>29</v>
      </c>
      <c r="H8" s="298" t="s">
        <v>30</v>
      </c>
      <c r="I8" s="298" t="s">
        <v>31</v>
      </c>
      <c r="J8" s="298" t="s">
        <v>32</v>
      </c>
      <c r="K8" t="s">
        <v>56</v>
      </c>
      <c r="L8" t="s">
        <v>57</v>
      </c>
      <c r="M8" t="s">
        <v>51</v>
      </c>
      <c r="N8" s="315" t="s">
        <v>62</v>
      </c>
      <c r="O8" s="315" t="s">
        <v>63</v>
      </c>
      <c r="P8" s="315" t="s">
        <v>64</v>
      </c>
      <c r="Q8" s="315" t="s">
        <v>65</v>
      </c>
      <c r="R8" s="315" t="s">
        <v>610</v>
      </c>
      <c r="S8" s="315" t="s">
        <v>49</v>
      </c>
      <c r="T8" s="315" t="s">
        <v>644</v>
      </c>
      <c r="U8" s="315" t="s">
        <v>645</v>
      </c>
      <c r="V8" s="315" t="s">
        <v>84</v>
      </c>
      <c r="W8" s="315" t="s">
        <v>85</v>
      </c>
      <c r="X8" s="315" t="s">
        <v>86</v>
      </c>
      <c r="Y8" s="315" t="s">
        <v>646</v>
      </c>
      <c r="Z8" s="315" t="s">
        <v>88</v>
      </c>
    </row>
    <row r="9" spans="1:26">
      <c r="A9" s="35" t="s">
        <v>89</v>
      </c>
      <c r="B9" s="298" t="s">
        <v>25</v>
      </c>
      <c r="C9" s="298" t="s">
        <v>26</v>
      </c>
      <c r="D9" s="298" t="s">
        <v>27</v>
      </c>
      <c r="E9" s="298" t="s">
        <v>37</v>
      </c>
      <c r="F9" s="298" t="s">
        <v>28</v>
      </c>
      <c r="G9" s="298" t="s">
        <v>29</v>
      </c>
      <c r="H9" s="298" t="s">
        <v>30</v>
      </c>
      <c r="I9" s="298" t="s">
        <v>31</v>
      </c>
      <c r="J9" s="298" t="s">
        <v>32</v>
      </c>
      <c r="K9" t="s">
        <v>67</v>
      </c>
      <c r="L9" t="s">
        <v>68</v>
      </c>
      <c r="M9" t="s">
        <v>90</v>
      </c>
      <c r="N9" t="s">
        <v>69</v>
      </c>
      <c r="O9" t="s">
        <v>70</v>
      </c>
    </row>
    <row r="10" spans="1:26">
      <c r="A10" s="35" t="s">
        <v>91</v>
      </c>
      <c r="B10" s="298" t="s">
        <v>25</v>
      </c>
      <c r="C10" s="298" t="s">
        <v>26</v>
      </c>
      <c r="D10" s="298" t="s">
        <v>27</v>
      </c>
      <c r="E10" s="298" t="s">
        <v>37</v>
      </c>
      <c r="F10" s="298" t="s">
        <v>28</v>
      </c>
      <c r="G10" s="298" t="s">
        <v>29</v>
      </c>
      <c r="H10" s="298" t="s">
        <v>30</v>
      </c>
      <c r="I10" s="298" t="s">
        <v>31</v>
      </c>
      <c r="J10" s="298" t="s">
        <v>32</v>
      </c>
      <c r="K10" t="s">
        <v>72</v>
      </c>
      <c r="L10" t="s">
        <v>73</v>
      </c>
      <c r="M10" t="s">
        <v>74</v>
      </c>
      <c r="N10" t="s">
        <v>75</v>
      </c>
    </row>
    <row r="11" spans="1:26">
      <c r="A11" s="35" t="s">
        <v>92</v>
      </c>
      <c r="B11" s="298" t="s">
        <v>25</v>
      </c>
      <c r="C11" s="298" t="s">
        <v>26</v>
      </c>
      <c r="D11" s="298" t="s">
        <v>27</v>
      </c>
      <c r="E11" s="298" t="s">
        <v>37</v>
      </c>
      <c r="F11" s="298" t="s">
        <v>28</v>
      </c>
      <c r="G11" s="298" t="s">
        <v>29</v>
      </c>
      <c r="H11" s="298" t="s">
        <v>30</v>
      </c>
      <c r="I11" s="298" t="s">
        <v>31</v>
      </c>
      <c r="J11" s="298" t="s">
        <v>32</v>
      </c>
      <c r="K11" t="s">
        <v>78</v>
      </c>
      <c r="L11" t="s">
        <v>79</v>
      </c>
      <c r="M11" t="s">
        <v>80</v>
      </c>
      <c r="N11" t="s">
        <v>93</v>
      </c>
      <c r="O11" t="s">
        <v>70</v>
      </c>
    </row>
    <row r="12" spans="1:26">
      <c r="A12" s="35" t="s">
        <v>94</v>
      </c>
      <c r="B12" s="298" t="s">
        <v>25</v>
      </c>
      <c r="C12" s="298" t="s">
        <v>26</v>
      </c>
      <c r="D12" s="298" t="s">
        <v>27</v>
      </c>
      <c r="E12" s="298" t="s">
        <v>37</v>
      </c>
      <c r="F12" s="298" t="s">
        <v>28</v>
      </c>
      <c r="G12" s="298" t="s">
        <v>29</v>
      </c>
      <c r="H12" s="298" t="s">
        <v>30</v>
      </c>
      <c r="I12" s="298" t="s">
        <v>31</v>
      </c>
      <c r="J12" s="298" t="s">
        <v>32</v>
      </c>
      <c r="K12" t="s">
        <v>82</v>
      </c>
      <c r="L12" t="s">
        <v>83</v>
      </c>
      <c r="M12" t="s">
        <v>84</v>
      </c>
      <c r="N12" t="s">
        <v>85</v>
      </c>
      <c r="O12" t="s">
        <v>86</v>
      </c>
      <c r="P12" t="s">
        <v>87</v>
      </c>
      <c r="Q12" t="s">
        <v>88</v>
      </c>
    </row>
    <row r="13" spans="1:26">
      <c r="A13">
        <v>1</v>
      </c>
      <c r="B13">
        <v>2</v>
      </c>
      <c r="C13">
        <v>3</v>
      </c>
      <c r="D13">
        <v>4</v>
      </c>
      <c r="E13">
        <v>5</v>
      </c>
      <c r="F13">
        <v>6</v>
      </c>
      <c r="G13">
        <v>7</v>
      </c>
      <c r="H13">
        <v>8</v>
      </c>
      <c r="I13">
        <v>9</v>
      </c>
      <c r="J13">
        <v>10</v>
      </c>
      <c r="K13">
        <v>11</v>
      </c>
      <c r="L13">
        <v>12</v>
      </c>
      <c r="M13">
        <v>13</v>
      </c>
      <c r="N13">
        <v>14</v>
      </c>
      <c r="O13">
        <v>15</v>
      </c>
      <c r="P13">
        <v>16</v>
      </c>
      <c r="Q13">
        <v>17</v>
      </c>
      <c r="R13">
        <v>18</v>
      </c>
      <c r="S13">
        <v>19</v>
      </c>
      <c r="T13">
        <v>20</v>
      </c>
      <c r="U13">
        <v>21</v>
      </c>
      <c r="V13">
        <v>22</v>
      </c>
      <c r="W13">
        <v>23</v>
      </c>
      <c r="X13">
        <v>24</v>
      </c>
      <c r="Y13">
        <v>25</v>
      </c>
      <c r="Z13">
        <v>26</v>
      </c>
    </row>
    <row r="14" spans="1:26">
      <c r="A14" s="35" t="s">
        <v>364</v>
      </c>
      <c r="B14" s="35" t="s">
        <v>66</v>
      </c>
      <c r="C14" s="57" t="s">
        <v>113</v>
      </c>
      <c r="D14" s="57" t="s">
        <v>114</v>
      </c>
      <c r="F14" s="55" t="s">
        <v>363</v>
      </c>
      <c r="G14" s="56" t="s">
        <v>364</v>
      </c>
      <c r="H14" s="54"/>
      <c r="I14" s="54"/>
    </row>
    <row r="15" spans="1:26">
      <c r="A15" s="35" t="s">
        <v>95</v>
      </c>
      <c r="B15" s="35" t="s">
        <v>76</v>
      </c>
      <c r="C15" s="57" t="s">
        <v>109</v>
      </c>
      <c r="D15" s="57" t="s">
        <v>100</v>
      </c>
      <c r="F15" s="55" t="s">
        <v>76</v>
      </c>
      <c r="G15" s="56" t="s">
        <v>95</v>
      </c>
      <c r="H15" s="54"/>
      <c r="I15" s="54"/>
      <c r="Q15" s="54"/>
      <c r="R15" s="54"/>
      <c r="S15" s="54"/>
      <c r="T15" s="54"/>
      <c r="U15" s="54"/>
      <c r="V15" s="54"/>
    </row>
    <row r="16" spans="1:26" ht="15.75">
      <c r="A16" s="35" t="s">
        <v>98</v>
      </c>
      <c r="B16" s="53" t="s">
        <v>81</v>
      </c>
      <c r="C16" s="57" t="s">
        <v>102</v>
      </c>
      <c r="D16" s="57" t="s">
        <v>103</v>
      </c>
      <c r="F16" s="54" t="s">
        <v>331</v>
      </c>
      <c r="G16" s="56" t="s">
        <v>98</v>
      </c>
      <c r="H16" s="54"/>
      <c r="I16" s="54"/>
      <c r="Q16" s="316"/>
      <c r="R16" s="322"/>
      <c r="S16" s="323"/>
      <c r="T16" s="322"/>
      <c r="U16" s="316"/>
      <c r="V16" s="322"/>
    </row>
    <row r="17" spans="1:22" ht="15.75">
      <c r="A17" s="35" t="s">
        <v>99</v>
      </c>
      <c r="B17" s="35" t="s">
        <v>81</v>
      </c>
      <c r="C17" s="57" t="s">
        <v>108</v>
      </c>
      <c r="D17" s="57" t="s">
        <v>100</v>
      </c>
      <c r="F17" s="55" t="s">
        <v>332</v>
      </c>
      <c r="G17" s="56" t="s">
        <v>99</v>
      </c>
      <c r="H17" s="54"/>
      <c r="I17" s="54"/>
      <c r="Q17" s="316"/>
      <c r="R17" s="322"/>
      <c r="S17" s="323"/>
      <c r="T17" s="322"/>
      <c r="U17" s="316"/>
      <c r="V17" s="322"/>
    </row>
    <row r="18" spans="1:22" ht="15.75">
      <c r="A18" s="35" t="s">
        <v>96</v>
      </c>
      <c r="B18" s="35" t="s">
        <v>71</v>
      </c>
      <c r="C18" s="57" t="s">
        <v>101</v>
      </c>
      <c r="D18" s="35" t="s">
        <v>100</v>
      </c>
      <c r="F18" s="54" t="s">
        <v>329</v>
      </c>
      <c r="G18" s="56" t="s">
        <v>96</v>
      </c>
      <c r="H18" s="54"/>
      <c r="I18" s="54"/>
      <c r="Q18" s="316"/>
      <c r="R18" s="322"/>
      <c r="S18" s="324"/>
      <c r="T18" s="322"/>
      <c r="U18" s="316"/>
      <c r="V18" s="322"/>
    </row>
    <row r="19" spans="1:22" ht="15.75">
      <c r="A19" s="35" t="s">
        <v>97</v>
      </c>
      <c r="B19" s="35" t="s">
        <v>71</v>
      </c>
      <c r="C19" s="57" t="s">
        <v>602</v>
      </c>
      <c r="D19" s="35" t="s">
        <v>612</v>
      </c>
      <c r="F19" s="54" t="s">
        <v>330</v>
      </c>
      <c r="G19" s="56" t="s">
        <v>97</v>
      </c>
      <c r="H19" s="54"/>
      <c r="I19" s="54"/>
      <c r="Q19" s="316"/>
      <c r="R19" s="322"/>
      <c r="S19" s="324"/>
      <c r="T19" s="322"/>
      <c r="U19" s="316"/>
      <c r="V19" s="322"/>
    </row>
    <row r="20" spans="1:22" ht="31.5" customHeight="1">
      <c r="A20" s="35" t="s">
        <v>373</v>
      </c>
      <c r="B20" s="35" t="s">
        <v>609</v>
      </c>
      <c r="C20" s="57" t="s">
        <v>603</v>
      </c>
      <c r="D20" s="57" t="s">
        <v>100</v>
      </c>
      <c r="F20" s="54" t="s">
        <v>372</v>
      </c>
      <c r="G20" s="56" t="s">
        <v>373</v>
      </c>
      <c r="H20" s="54"/>
      <c r="I20" s="54"/>
      <c r="Q20" s="316"/>
      <c r="R20" s="325"/>
      <c r="S20" s="324"/>
      <c r="T20" s="322"/>
      <c r="U20" s="316"/>
      <c r="V20" s="325"/>
    </row>
    <row r="21" spans="1:22" ht="15.75">
      <c r="A21" s="35" t="s">
        <v>406</v>
      </c>
      <c r="B21" s="35" t="s">
        <v>609</v>
      </c>
      <c r="C21" s="57" t="s">
        <v>105</v>
      </c>
      <c r="D21" s="57" t="s">
        <v>100</v>
      </c>
      <c r="F21" s="54" t="s">
        <v>405</v>
      </c>
      <c r="G21" s="56" t="s">
        <v>406</v>
      </c>
      <c r="H21" s="54"/>
      <c r="I21" s="54"/>
      <c r="Q21" s="316"/>
      <c r="R21" s="322"/>
      <c r="S21" s="324"/>
      <c r="T21" s="322"/>
      <c r="U21" s="316"/>
      <c r="V21" s="322"/>
    </row>
    <row r="22" spans="1:22" ht="31.5" customHeight="1">
      <c r="A22" s="35" t="s">
        <v>437</v>
      </c>
      <c r="B22" s="35" t="s">
        <v>607</v>
      </c>
      <c r="C22" s="57" t="s">
        <v>604</v>
      </c>
      <c r="D22" s="57" t="s">
        <v>110</v>
      </c>
      <c r="F22" s="54" t="s">
        <v>436</v>
      </c>
      <c r="G22" s="56" t="s">
        <v>437</v>
      </c>
      <c r="H22" s="54"/>
      <c r="I22" s="54"/>
      <c r="Q22" s="316"/>
      <c r="R22" s="322"/>
      <c r="S22" s="326"/>
      <c r="T22" s="326"/>
      <c r="U22" s="54"/>
      <c r="V22" s="322"/>
    </row>
    <row r="23" spans="1:22" ht="31.5" customHeight="1">
      <c r="A23" s="35" t="s">
        <v>474</v>
      </c>
      <c r="B23" s="35" t="s">
        <v>607</v>
      </c>
      <c r="C23" s="57" t="s">
        <v>106</v>
      </c>
      <c r="D23" s="57" t="s">
        <v>107</v>
      </c>
      <c r="F23" s="54" t="s">
        <v>473</v>
      </c>
      <c r="G23" s="56" t="s">
        <v>474</v>
      </c>
      <c r="H23" s="54"/>
      <c r="I23" s="54"/>
      <c r="Q23" s="316"/>
      <c r="R23" s="322"/>
      <c r="S23" s="325"/>
      <c r="T23" s="325"/>
      <c r="U23" s="316"/>
      <c r="V23" s="322"/>
    </row>
    <row r="24" spans="1:22" ht="15.75">
      <c r="A24" s="35" t="s">
        <v>509</v>
      </c>
      <c r="B24" s="35" t="s">
        <v>608</v>
      </c>
      <c r="C24" s="57" t="s">
        <v>111</v>
      </c>
      <c r="D24" s="57" t="s">
        <v>112</v>
      </c>
      <c r="F24" s="54" t="s">
        <v>508</v>
      </c>
      <c r="G24" s="56" t="s">
        <v>509</v>
      </c>
      <c r="H24" s="54"/>
      <c r="I24" s="54"/>
      <c r="Q24" s="54"/>
      <c r="R24" s="322"/>
      <c r="S24" s="316"/>
      <c r="T24" s="322"/>
      <c r="U24" s="54"/>
      <c r="V24" s="54"/>
    </row>
    <row r="25" spans="1:22" ht="15.75">
      <c r="A25" s="35" t="s">
        <v>540</v>
      </c>
      <c r="B25" s="35" t="s">
        <v>608</v>
      </c>
      <c r="C25" s="57" t="s">
        <v>104</v>
      </c>
      <c r="D25" s="57" t="s">
        <v>58</v>
      </c>
      <c r="F25" s="54" t="s">
        <v>539</v>
      </c>
      <c r="G25" s="56" t="s">
        <v>540</v>
      </c>
      <c r="H25" s="54"/>
      <c r="I25" s="54"/>
      <c r="Q25" s="54"/>
      <c r="R25" s="54"/>
      <c r="S25" s="316"/>
      <c r="T25" s="322"/>
      <c r="U25" s="54"/>
      <c r="V25" s="54"/>
    </row>
    <row r="26" spans="1:22" ht="15.75">
      <c r="A26" s="35" t="s">
        <v>572</v>
      </c>
      <c r="B26" s="35" t="s">
        <v>571</v>
      </c>
      <c r="C26" s="57" t="s">
        <v>611</v>
      </c>
      <c r="D26" s="35" t="s">
        <v>100</v>
      </c>
      <c r="F26" s="54" t="s">
        <v>571</v>
      </c>
      <c r="G26" s="56" t="s">
        <v>572</v>
      </c>
      <c r="H26" s="54"/>
      <c r="I26" s="54"/>
      <c r="Q26" s="54"/>
      <c r="R26" s="54"/>
      <c r="S26" s="316"/>
      <c r="T26" s="322"/>
      <c r="U26" s="54"/>
      <c r="V26" s="54"/>
    </row>
    <row r="27" spans="1:22" ht="15.75">
      <c r="A27" s="35"/>
      <c r="B27" s="35"/>
      <c r="C27" s="57"/>
      <c r="D27" s="57"/>
      <c r="F27" s="54"/>
      <c r="G27" s="56"/>
      <c r="H27" s="54"/>
      <c r="I27" s="54"/>
      <c r="Q27" s="54"/>
      <c r="R27" s="54"/>
      <c r="S27" s="324"/>
      <c r="T27" s="322"/>
      <c r="U27" s="54"/>
      <c r="V27" s="54"/>
    </row>
    <row r="28" spans="1:22" ht="15.75">
      <c r="A28" s="35"/>
      <c r="B28" s="35"/>
      <c r="C28" s="57"/>
      <c r="D28" s="57"/>
      <c r="F28" s="54"/>
      <c r="G28" s="56"/>
      <c r="H28" s="54"/>
      <c r="I28" s="54"/>
      <c r="Q28" s="54"/>
      <c r="R28" s="54"/>
      <c r="S28" s="324"/>
      <c r="T28" s="322"/>
      <c r="U28" s="54"/>
      <c r="V28" s="54"/>
    </row>
    <row r="29" spans="1:22" ht="15.75">
      <c r="A29" s="35"/>
      <c r="B29" s="35"/>
      <c r="C29" s="57"/>
      <c r="D29" s="57"/>
      <c r="F29" s="54"/>
      <c r="G29" s="56"/>
      <c r="H29" s="54"/>
      <c r="I29" s="54"/>
      <c r="Q29" s="54"/>
      <c r="R29" s="54"/>
      <c r="S29" s="324"/>
      <c r="T29" s="322"/>
      <c r="U29" s="54"/>
      <c r="V29" s="54"/>
    </row>
    <row r="30" spans="1:22" ht="15.75">
      <c r="A30" s="35"/>
      <c r="B30" s="35"/>
      <c r="C30" s="57"/>
      <c r="D30" s="57"/>
      <c r="F30" s="54"/>
      <c r="G30" s="56"/>
      <c r="H30" s="54"/>
      <c r="I30" s="54"/>
      <c r="Q30" s="54"/>
      <c r="R30" s="54"/>
      <c r="S30" s="324"/>
      <c r="T30" s="322"/>
      <c r="U30" s="54"/>
      <c r="V30" s="54"/>
    </row>
    <row r="31" spans="1:22">
      <c r="A31" s="35"/>
      <c r="B31" s="35"/>
      <c r="C31" s="57"/>
      <c r="D31" s="57"/>
      <c r="F31" s="54"/>
      <c r="G31" s="56"/>
      <c r="H31" s="54"/>
      <c r="I31" s="54"/>
      <c r="Q31" s="54"/>
      <c r="R31" s="54"/>
      <c r="S31" s="54"/>
      <c r="T31" s="54"/>
      <c r="U31" s="54"/>
      <c r="V31" s="54"/>
    </row>
    <row r="32" spans="1:22">
      <c r="A32" s="35"/>
      <c r="B32" s="35"/>
      <c r="C32" s="57"/>
      <c r="D32" s="57"/>
      <c r="F32" s="54"/>
      <c r="G32" s="56"/>
      <c r="H32" s="54"/>
      <c r="I32" s="54"/>
    </row>
    <row r="33" spans="1:9">
      <c r="A33" s="35"/>
      <c r="B33" s="35"/>
      <c r="C33" s="57"/>
      <c r="D33" s="58"/>
      <c r="F33" s="54"/>
      <c r="G33" s="56"/>
      <c r="H33" s="54"/>
      <c r="I33" s="54"/>
    </row>
    <row r="34" spans="1:9">
      <c r="F34" s="54"/>
      <c r="G34" s="54"/>
      <c r="H34" s="54"/>
      <c r="I34" s="54"/>
    </row>
    <row r="35" spans="1:9">
      <c r="F35" s="54"/>
      <c r="G35" s="54"/>
      <c r="H35" s="54"/>
      <c r="I35" s="54"/>
    </row>
    <row r="36" spans="1:9">
      <c r="F36" s="54"/>
      <c r="G36" s="54"/>
      <c r="H36" s="54"/>
      <c r="I36" s="54"/>
    </row>
    <row r="37" spans="1:9">
      <c r="C37" s="57"/>
      <c r="D37" s="57"/>
    </row>
    <row r="38" spans="1:9">
      <c r="C38" s="57"/>
      <c r="D38" s="35"/>
    </row>
    <row r="39" spans="1:9">
      <c r="C39" s="57"/>
      <c r="D39" s="35"/>
    </row>
    <row r="40" spans="1:9">
      <c r="C40" s="57"/>
      <c r="D40" s="57"/>
    </row>
    <row r="41" spans="1:9">
      <c r="C41" s="57"/>
      <c r="D41" s="57"/>
    </row>
    <row r="42" spans="1:9">
      <c r="C42" s="57"/>
      <c r="D42" s="35"/>
    </row>
    <row r="43" spans="1:9">
      <c r="C43" s="57"/>
      <c r="D43" s="57"/>
    </row>
    <row r="44" spans="1:9">
      <c r="C44" s="57"/>
      <c r="D44" s="58"/>
    </row>
    <row r="45" spans="1:9">
      <c r="C45" s="57"/>
      <c r="D45" s="57"/>
    </row>
    <row r="46" spans="1:9">
      <c r="C46" s="57"/>
      <c r="D46" s="57"/>
    </row>
    <row r="47" spans="1:9">
      <c r="C47" s="57"/>
      <c r="D47" s="57"/>
    </row>
    <row r="48" spans="1:9">
      <c r="C48" s="57"/>
      <c r="D48" s="57"/>
    </row>
    <row r="49" spans="3:4">
      <c r="C49" s="57"/>
      <c r="D49" s="57"/>
    </row>
    <row r="50" spans="3:4">
      <c r="C50" s="57"/>
      <c r="D50" s="57"/>
    </row>
    <row r="51" spans="3:4">
      <c r="C51" s="57"/>
      <c r="D51" s="57"/>
    </row>
    <row r="52" spans="3:4">
      <c r="C52" s="57"/>
      <c r="D52" s="57"/>
    </row>
    <row r="53" spans="3:4">
      <c r="C53" s="57"/>
      <c r="D53" s="57"/>
    </row>
    <row r="54" spans="3:4">
      <c r="C54" s="57"/>
      <c r="D54" s="57"/>
    </row>
    <row r="55" spans="3:4">
      <c r="C55" s="57"/>
      <c r="D55" s="57"/>
    </row>
    <row r="56" spans="3:4">
      <c r="C56" s="57"/>
      <c r="D56" s="58"/>
    </row>
  </sheetData>
  <sortState ref="A1:L12">
    <sortCondition ref="A1:A12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C13" sqref="C13"/>
    </sheetView>
  </sheetViews>
  <sheetFormatPr defaultRowHeight="15"/>
  <cols>
    <col min="1" max="1" width="4.28515625" style="1" customWidth="1"/>
    <col min="2" max="2" width="9.140625" style="1"/>
    <col min="3" max="3" width="29.28515625" style="1" customWidth="1"/>
    <col min="4" max="6" width="5.85546875" style="1" customWidth="1"/>
    <col min="7" max="16384" width="9.140625" style="1"/>
  </cols>
  <sheetData>
    <row r="1" spans="1:6" ht="21">
      <c r="A1" s="291" t="s">
        <v>119</v>
      </c>
      <c r="B1" s="291"/>
      <c r="C1" s="291"/>
      <c r="D1" s="291"/>
      <c r="E1" s="291"/>
      <c r="F1" s="291"/>
    </row>
    <row r="2" spans="1:6">
      <c r="A2" s="292" t="s">
        <v>6</v>
      </c>
      <c r="B2" s="292" t="s">
        <v>38</v>
      </c>
      <c r="C2" s="292" t="s">
        <v>39</v>
      </c>
      <c r="D2" s="292" t="s">
        <v>116</v>
      </c>
      <c r="E2" s="292" t="s">
        <v>117</v>
      </c>
      <c r="F2" s="292" t="s">
        <v>118</v>
      </c>
    </row>
    <row r="3" spans="1:6">
      <c r="A3" s="292"/>
      <c r="B3" s="292"/>
      <c r="C3" s="292"/>
      <c r="D3" s="292"/>
      <c r="E3" s="292"/>
      <c r="F3" s="292"/>
    </row>
    <row r="4" spans="1:6">
      <c r="A4" s="44" t="str">
        <f>IF(Menu!$D$12="","",1)</f>
        <v/>
      </c>
      <c r="B4" s="44" t="str">
        <f>IF(Menu!$D$12="","",IF($A4="","",VLOOKUP($A4,'DATA SISWA'!$I$3:$L$754,4,0)))</f>
        <v/>
      </c>
      <c r="C4" s="44" t="str">
        <f>IF(Menu!$D$12="","",IF($A4="","",VLOOKUP($A4,'DATA SISWA'!$I$3:$L$754,2,0)))</f>
        <v/>
      </c>
      <c r="D4" s="45"/>
      <c r="E4" s="45"/>
      <c r="F4" s="45"/>
    </row>
    <row r="5" spans="1:6">
      <c r="A5" s="44" t="str">
        <f>IF(A4="","",IF(A4='DATA SISWA'!$I$755,"",A4+1))</f>
        <v/>
      </c>
      <c r="B5" s="44" t="str">
        <f>IF(Menu!$D$12="","",IF($A5="","",VLOOKUP($A5,'DATA SISWA'!$I$3:$L$754,4,0)))</f>
        <v/>
      </c>
      <c r="C5" s="44" t="str">
        <f>IF(Menu!$D$12="","",IF($A5="","",VLOOKUP($A5,'DATA SISWA'!$I$3:$L$754,2,0)))</f>
        <v/>
      </c>
      <c r="D5" s="45"/>
      <c r="E5" s="45"/>
      <c r="F5" s="45"/>
    </row>
    <row r="6" spans="1:6">
      <c r="A6" s="44" t="str">
        <f>IF(A5="","",IF(A5='DATA SISWA'!$I$755,"",A5+1))</f>
        <v/>
      </c>
      <c r="B6" s="44" t="str">
        <f>IF(Menu!$D$12="","",IF($A6="","",VLOOKUP($A6,'DATA SISWA'!$I$3:$L$754,4,0)))</f>
        <v/>
      </c>
      <c r="C6" s="44" t="str">
        <f>IF(Menu!$D$12="","",IF($A6="","",VLOOKUP($A6,'DATA SISWA'!$I$3:$L$754,2,0)))</f>
        <v/>
      </c>
      <c r="D6" s="45"/>
      <c r="E6" s="45"/>
      <c r="F6" s="45"/>
    </row>
    <row r="7" spans="1:6">
      <c r="A7" s="44" t="str">
        <f>IF(A6="","",IF(A6='DATA SISWA'!$I$755,"",A6+1))</f>
        <v/>
      </c>
      <c r="B7" s="44" t="str">
        <f>IF(Menu!$D$12="","",IF($A7="","",VLOOKUP($A7,'DATA SISWA'!$I$3:$L$754,4,0)))</f>
        <v/>
      </c>
      <c r="C7" s="44" t="str">
        <f>IF(Menu!$D$12="","",IF($A7="","",VLOOKUP($A7,'DATA SISWA'!$I$3:$L$754,2,0)))</f>
        <v/>
      </c>
      <c r="D7" s="45"/>
      <c r="E7" s="45"/>
      <c r="F7" s="45"/>
    </row>
    <row r="8" spans="1:6">
      <c r="A8" s="44" t="str">
        <f>IF(A7="","",IF(A7='DATA SISWA'!$I$755,"",A7+1))</f>
        <v/>
      </c>
      <c r="B8" s="44" t="str">
        <f>IF(Menu!$D$12="","",IF($A8="","",VLOOKUP($A8,'DATA SISWA'!$I$3:$L$754,4,0)))</f>
        <v/>
      </c>
      <c r="C8" s="44" t="str">
        <f>IF(Menu!$D$12="","",IF($A8="","",VLOOKUP($A8,'DATA SISWA'!$I$3:$L$754,2,0)))</f>
        <v/>
      </c>
      <c r="D8" s="45"/>
      <c r="E8" s="45"/>
      <c r="F8" s="45"/>
    </row>
    <row r="9" spans="1:6">
      <c r="A9" s="44" t="str">
        <f>IF(A8="","",IF(A8='DATA SISWA'!$I$755,"",A8+1))</f>
        <v/>
      </c>
      <c r="B9" s="44" t="str">
        <f>IF(Menu!$D$12="","",IF($A9="","",VLOOKUP($A9,'DATA SISWA'!$I$3:$L$754,4,0)))</f>
        <v/>
      </c>
      <c r="C9" s="44" t="str">
        <f>IF(Menu!$D$12="","",IF($A9="","",VLOOKUP($A9,'DATA SISWA'!$I$3:$L$754,2,0)))</f>
        <v/>
      </c>
      <c r="D9" s="45"/>
      <c r="E9" s="45"/>
      <c r="F9" s="45"/>
    </row>
    <row r="10" spans="1:6">
      <c r="A10" s="44" t="str">
        <f>IF(A9="","",IF(A9='DATA SISWA'!$I$755,"",A9+1))</f>
        <v/>
      </c>
      <c r="B10" s="44" t="str">
        <f>IF(Menu!$D$12="","",IF($A10="","",VLOOKUP($A10,'DATA SISWA'!$I$3:$L$754,4,0)))</f>
        <v/>
      </c>
      <c r="C10" s="44" t="str">
        <f>IF(Menu!$D$12="","",IF($A10="","",VLOOKUP($A10,'DATA SISWA'!$I$3:$L$754,2,0)))</f>
        <v/>
      </c>
      <c r="D10" s="45"/>
      <c r="E10" s="45"/>
      <c r="F10" s="45"/>
    </row>
    <row r="11" spans="1:6">
      <c r="A11" s="44" t="str">
        <f>IF(A10="","",IF(A10='DATA SISWA'!$I$755,"",A10+1))</f>
        <v/>
      </c>
      <c r="B11" s="44" t="str">
        <f>IF(Menu!$D$12="","",IF($A11="","",VLOOKUP($A11,'DATA SISWA'!$I$3:$L$754,4,0)))</f>
        <v/>
      </c>
      <c r="C11" s="44" t="str">
        <f>IF(Menu!$D$12="","",IF($A11="","",VLOOKUP($A11,'DATA SISWA'!$I$3:$L$754,2,0)))</f>
        <v/>
      </c>
      <c r="D11" s="45"/>
      <c r="E11" s="45"/>
      <c r="F11" s="45"/>
    </row>
    <row r="12" spans="1:6">
      <c r="A12" s="44" t="str">
        <f>IF(A11="","",IF(A11='DATA SISWA'!$I$755,"",A11+1))</f>
        <v/>
      </c>
      <c r="B12" s="44" t="str">
        <f>IF(Menu!$D$12="","",IF($A12="","",VLOOKUP($A12,'DATA SISWA'!$I$3:$L$754,4,0)))</f>
        <v/>
      </c>
      <c r="C12" s="44" t="str">
        <f>IF(Menu!$D$12="","",IF($A12="","",VLOOKUP($A12,'DATA SISWA'!$I$3:$L$754,2,0)))</f>
        <v/>
      </c>
      <c r="D12" s="45"/>
      <c r="E12" s="45"/>
      <c r="F12" s="45"/>
    </row>
    <row r="13" spans="1:6">
      <c r="A13" s="44" t="str">
        <f>IF(A12="","",IF(A12='DATA SISWA'!$I$755,"",A12+1))</f>
        <v/>
      </c>
      <c r="B13" s="44" t="str">
        <f>IF(Menu!$D$12="","",IF($A13="","",VLOOKUP($A13,'DATA SISWA'!$I$3:$L$754,4,0)))</f>
        <v/>
      </c>
      <c r="C13" s="44" t="str">
        <f>IF(Menu!$D$12="","",IF($A13="","",VLOOKUP($A13,'DATA SISWA'!$I$3:$L$754,2,0)))</f>
        <v/>
      </c>
      <c r="D13" s="45"/>
      <c r="E13" s="45"/>
      <c r="F13" s="45"/>
    </row>
    <row r="14" spans="1:6">
      <c r="A14" s="44" t="str">
        <f>IF(A13="","",IF(A13='DATA SISWA'!$I$755,"",A13+1))</f>
        <v/>
      </c>
      <c r="B14" s="44" t="str">
        <f>IF(Menu!$D$12="","",IF($A14="","",VLOOKUP($A14,'DATA SISWA'!$I$3:$L$754,4,0)))</f>
        <v/>
      </c>
      <c r="C14" s="44" t="str">
        <f>IF(Menu!$D$12="","",IF($A14="","",VLOOKUP($A14,'DATA SISWA'!$I$3:$L$754,2,0)))</f>
        <v/>
      </c>
      <c r="D14" s="45"/>
      <c r="E14" s="45"/>
      <c r="F14" s="45"/>
    </row>
    <row r="15" spans="1:6">
      <c r="A15" s="44" t="str">
        <f>IF(A14="","",IF(A14='DATA SISWA'!$I$755,"",A14+1))</f>
        <v/>
      </c>
      <c r="B15" s="44" t="str">
        <f>IF(Menu!$D$12="","",IF($A15="","",VLOOKUP($A15,'DATA SISWA'!$I$3:$L$754,4,0)))</f>
        <v/>
      </c>
      <c r="C15" s="44" t="str">
        <f>IF(Menu!$D$12="","",IF($A15="","",VLOOKUP($A15,'DATA SISWA'!$I$3:$L$754,2,0)))</f>
        <v/>
      </c>
      <c r="D15" s="45"/>
      <c r="E15" s="45"/>
      <c r="F15" s="45"/>
    </row>
    <row r="16" spans="1:6">
      <c r="A16" s="44" t="str">
        <f>IF(A15="","",IF(A15='DATA SISWA'!$I$755,"",A15+1))</f>
        <v/>
      </c>
      <c r="B16" s="44" t="str">
        <f>IF(Menu!$D$12="","",IF($A16="","",VLOOKUP($A16,'DATA SISWA'!$I$3:$L$754,4,0)))</f>
        <v/>
      </c>
      <c r="C16" s="44" t="str">
        <f>IF(Menu!$D$12="","",IF($A16="","",VLOOKUP($A16,'DATA SISWA'!$I$3:$L$754,2,0)))</f>
        <v/>
      </c>
      <c r="D16" s="45"/>
      <c r="E16" s="45"/>
      <c r="F16" s="45"/>
    </row>
    <row r="17" spans="1:6">
      <c r="A17" s="44" t="str">
        <f>IF(A16="","",IF(A16='DATA SISWA'!$I$755,"",A16+1))</f>
        <v/>
      </c>
      <c r="B17" s="44" t="str">
        <f>IF(Menu!$D$12="","",IF($A17="","",VLOOKUP($A17,'DATA SISWA'!$I$3:$L$754,4,0)))</f>
        <v/>
      </c>
      <c r="C17" s="44" t="str">
        <f>IF(Menu!$D$12="","",IF($A17="","",VLOOKUP($A17,'DATA SISWA'!$I$3:$L$754,2,0)))</f>
        <v/>
      </c>
      <c r="D17" s="45"/>
      <c r="E17" s="45"/>
      <c r="F17" s="45"/>
    </row>
    <row r="18" spans="1:6">
      <c r="A18" s="44" t="str">
        <f>IF(A17="","",IF(A17='DATA SISWA'!$I$755,"",A17+1))</f>
        <v/>
      </c>
      <c r="B18" s="44" t="str">
        <f>IF(Menu!$D$12="","",IF($A18="","",VLOOKUP($A18,'DATA SISWA'!$I$3:$L$754,4,0)))</f>
        <v/>
      </c>
      <c r="C18" s="44" t="str">
        <f>IF(Menu!$D$12="","",IF($A18="","",VLOOKUP($A18,'DATA SISWA'!$I$3:$L$754,2,0)))</f>
        <v/>
      </c>
      <c r="D18" s="45"/>
      <c r="E18" s="45"/>
      <c r="F18" s="45"/>
    </row>
    <row r="19" spans="1:6">
      <c r="A19" s="44" t="str">
        <f>IF(A18="","",IF(A18='DATA SISWA'!$I$755,"",A18+1))</f>
        <v/>
      </c>
      <c r="B19" s="44" t="str">
        <f>IF(Menu!$D$12="","",IF($A19="","",VLOOKUP($A19,'DATA SISWA'!$I$3:$L$754,4,0)))</f>
        <v/>
      </c>
      <c r="C19" s="44" t="str">
        <f>IF(Menu!$D$12="","",IF($A19="","",VLOOKUP($A19,'DATA SISWA'!$I$3:$L$754,2,0)))</f>
        <v/>
      </c>
      <c r="D19" s="45"/>
      <c r="E19" s="45"/>
      <c r="F19" s="45"/>
    </row>
    <row r="20" spans="1:6">
      <c r="A20" s="44" t="str">
        <f>IF(A19="","",IF(A19='DATA SISWA'!$I$755,"",A19+1))</f>
        <v/>
      </c>
      <c r="B20" s="44" t="str">
        <f>IF(Menu!$D$12="","",IF($A20="","",VLOOKUP($A20,'DATA SISWA'!$I$3:$L$754,4,0)))</f>
        <v/>
      </c>
      <c r="C20" s="44" t="str">
        <f>IF(Menu!$D$12="","",IF($A20="","",VLOOKUP($A20,'DATA SISWA'!$I$3:$L$754,2,0)))</f>
        <v/>
      </c>
      <c r="D20" s="45"/>
      <c r="E20" s="45"/>
      <c r="F20" s="45"/>
    </row>
    <row r="21" spans="1:6">
      <c r="A21" s="44" t="str">
        <f>IF(A20="","",IF(A20='DATA SISWA'!$I$755,"",A20+1))</f>
        <v/>
      </c>
      <c r="B21" s="44" t="str">
        <f>IF(Menu!$D$12="","",IF($A21="","",VLOOKUP($A21,'DATA SISWA'!$I$3:$L$754,4,0)))</f>
        <v/>
      </c>
      <c r="C21" s="44" t="str">
        <f>IF(Menu!$D$12="","",IF($A21="","",VLOOKUP($A21,'DATA SISWA'!$I$3:$L$754,2,0)))</f>
        <v/>
      </c>
      <c r="D21" s="45"/>
      <c r="E21" s="45"/>
      <c r="F21" s="45"/>
    </row>
    <row r="22" spans="1:6">
      <c r="A22" s="44" t="str">
        <f>IF(A21="","",IF(A21='DATA SISWA'!$I$755,"",A21+1))</f>
        <v/>
      </c>
      <c r="B22" s="44" t="str">
        <f>IF(Menu!$D$12="","",IF($A22="","",VLOOKUP($A22,'DATA SISWA'!$I$3:$L$754,4,0)))</f>
        <v/>
      </c>
      <c r="C22" s="44" t="str">
        <f>IF(Menu!$D$12="","",IF($A22="","",VLOOKUP($A22,'DATA SISWA'!$I$3:$L$754,2,0)))</f>
        <v/>
      </c>
      <c r="D22" s="45"/>
      <c r="E22" s="45"/>
      <c r="F22" s="45"/>
    </row>
    <row r="23" spans="1:6">
      <c r="A23" s="44" t="str">
        <f>IF(A22="","",IF(A22='DATA SISWA'!$I$755,"",A22+1))</f>
        <v/>
      </c>
      <c r="B23" s="44" t="str">
        <f>IF(Menu!$D$12="","",IF($A23="","",VLOOKUP($A23,'DATA SISWA'!$I$3:$L$754,4,0)))</f>
        <v/>
      </c>
      <c r="C23" s="44" t="str">
        <f>IF(Menu!$D$12="","",IF($A23="","",VLOOKUP($A23,'DATA SISWA'!$I$3:$L$754,2,0)))</f>
        <v/>
      </c>
      <c r="D23" s="45"/>
      <c r="E23" s="45"/>
      <c r="F23" s="45"/>
    </row>
    <row r="24" spans="1:6">
      <c r="A24" s="44" t="str">
        <f>IF(A23="","",IF(A23='DATA SISWA'!$I$755,"",A23+1))</f>
        <v/>
      </c>
      <c r="B24" s="44" t="str">
        <f>IF(Menu!$D$12="","",IF($A24="","",VLOOKUP($A24,'DATA SISWA'!$I$3:$L$754,4,0)))</f>
        <v/>
      </c>
      <c r="C24" s="44" t="str">
        <f>IF(Menu!$D$12="","",IF($A24="","",VLOOKUP($A24,'DATA SISWA'!$I$3:$L$754,2,0)))</f>
        <v/>
      </c>
      <c r="D24" s="45"/>
      <c r="E24" s="45"/>
      <c r="F24" s="45"/>
    </row>
    <row r="25" spans="1:6">
      <c r="A25" s="44" t="str">
        <f>IF(A24="","",IF(A24='DATA SISWA'!$I$755,"",A24+1))</f>
        <v/>
      </c>
      <c r="B25" s="44" t="str">
        <f>IF(Menu!$D$12="","",IF($A25="","",VLOOKUP($A25,'DATA SISWA'!$I$3:$L$754,4,0)))</f>
        <v/>
      </c>
      <c r="C25" s="44" t="str">
        <f>IF(Menu!$D$12="","",IF($A25="","",VLOOKUP($A25,'DATA SISWA'!$I$3:$L$754,2,0)))</f>
        <v/>
      </c>
      <c r="D25" s="45"/>
      <c r="E25" s="45"/>
      <c r="F25" s="45"/>
    </row>
    <row r="26" spans="1:6">
      <c r="A26" s="44" t="str">
        <f>IF(A25="","",IF(A25='DATA SISWA'!$I$755,"",A25+1))</f>
        <v/>
      </c>
      <c r="B26" s="44" t="str">
        <f>IF(Menu!$D$12="","",IF($A26="","",VLOOKUP($A26,'DATA SISWA'!$I$3:$L$754,4,0)))</f>
        <v/>
      </c>
      <c r="C26" s="44" t="str">
        <f>IF(Menu!$D$12="","",IF($A26="","",VLOOKUP($A26,'DATA SISWA'!$I$3:$L$754,2,0)))</f>
        <v/>
      </c>
      <c r="D26" s="45"/>
      <c r="E26" s="45"/>
      <c r="F26" s="45"/>
    </row>
    <row r="27" spans="1:6">
      <c r="A27" s="44" t="str">
        <f>IF(A26="","",IF(A26='DATA SISWA'!$I$755,"",A26+1))</f>
        <v/>
      </c>
      <c r="B27" s="44" t="str">
        <f>IF(Menu!$D$12="","",IF($A27="","",VLOOKUP($A27,'DATA SISWA'!$I$3:$L$754,4,0)))</f>
        <v/>
      </c>
      <c r="C27" s="44" t="str">
        <f>IF(Menu!$D$12="","",IF($A27="","",VLOOKUP($A27,'DATA SISWA'!$I$3:$L$754,2,0)))</f>
        <v/>
      </c>
      <c r="D27" s="45"/>
      <c r="E27" s="45"/>
      <c r="F27" s="45"/>
    </row>
    <row r="28" spans="1:6">
      <c r="A28" s="44" t="str">
        <f>IF(A27="","",IF(A27='DATA SISWA'!$I$755,"",A27+1))</f>
        <v/>
      </c>
      <c r="B28" s="44" t="str">
        <f>IF(Menu!$D$12="","",IF($A28="","",VLOOKUP($A28,'DATA SISWA'!$I$3:$L$754,4,0)))</f>
        <v/>
      </c>
      <c r="C28" s="44" t="str">
        <f>IF(Menu!$D$12="","",IF($A28="","",VLOOKUP($A28,'DATA SISWA'!$I$3:$L$754,2,0)))</f>
        <v/>
      </c>
      <c r="D28" s="45"/>
      <c r="E28" s="45"/>
      <c r="F28" s="45"/>
    </row>
    <row r="29" spans="1:6">
      <c r="A29" s="44" t="str">
        <f>IF(A28="","",IF(A28='DATA SISWA'!$I$755,"",A28+1))</f>
        <v/>
      </c>
      <c r="B29" s="44" t="str">
        <f>IF(Menu!$D$12="","",IF($A29="","",VLOOKUP($A29,'DATA SISWA'!$I$3:$L$754,4,0)))</f>
        <v/>
      </c>
      <c r="C29" s="44" t="str">
        <f>IF(Menu!$D$12="","",IF($A29="","",VLOOKUP($A29,'DATA SISWA'!$I$3:$L$754,2,0)))</f>
        <v/>
      </c>
      <c r="D29" s="45"/>
      <c r="E29" s="45"/>
      <c r="F29" s="45"/>
    </row>
    <row r="30" spans="1:6">
      <c r="A30" s="44" t="str">
        <f>IF(A29="","",IF(A29='DATA SISWA'!$I$755,"",A29+1))</f>
        <v/>
      </c>
      <c r="B30" s="44" t="str">
        <f>IF(Menu!$D$12="","",IF($A30="","",VLOOKUP($A30,'DATA SISWA'!$I$3:$L$754,4,0)))</f>
        <v/>
      </c>
      <c r="C30" s="44" t="str">
        <f>IF(Menu!$D$12="","",IF($A30="","",VLOOKUP($A30,'DATA SISWA'!$I$3:$L$754,2,0)))</f>
        <v/>
      </c>
      <c r="D30" s="45"/>
      <c r="E30" s="45"/>
      <c r="F30" s="45"/>
    </row>
    <row r="31" spans="1:6">
      <c r="A31" s="44" t="str">
        <f>IF(A30="","",IF(A30='DATA SISWA'!$I$755,"",A30+1))</f>
        <v/>
      </c>
      <c r="B31" s="44" t="str">
        <f>IF(Menu!$D$12="","",IF($A31="","",VLOOKUP($A31,'DATA SISWA'!$I$3:$L$754,4,0)))</f>
        <v/>
      </c>
      <c r="C31" s="44" t="str">
        <f>IF(Menu!$D$12="","",IF($A31="","",VLOOKUP($A31,'DATA SISWA'!$I$3:$L$754,2,0)))</f>
        <v/>
      </c>
      <c r="D31" s="45"/>
      <c r="E31" s="45"/>
      <c r="F31" s="45"/>
    </row>
    <row r="32" spans="1:6">
      <c r="A32" s="44" t="str">
        <f>IF(A31="","",IF(A31='DATA SISWA'!$I$755,"",A31+1))</f>
        <v/>
      </c>
      <c r="B32" s="44" t="str">
        <f>IF(Menu!$D$12="","",IF($A32="","",VLOOKUP($A32,'DATA SISWA'!$I$3:$L$754,4,0)))</f>
        <v/>
      </c>
      <c r="C32" s="44" t="str">
        <f>IF(Menu!$D$12="","",IF($A32="","",VLOOKUP($A32,'DATA SISWA'!$I$3:$L$754,2,0)))</f>
        <v/>
      </c>
      <c r="D32" s="45"/>
      <c r="E32" s="45"/>
      <c r="F32" s="45"/>
    </row>
    <row r="33" spans="1:6">
      <c r="A33" s="44" t="str">
        <f>IF(A32="","",IF(A32='DATA SISWA'!$I$755,"",A32+1))</f>
        <v/>
      </c>
      <c r="B33" s="44" t="str">
        <f>IF(Menu!$D$12="","",IF($A33="","",VLOOKUP($A33,'DATA SISWA'!$I$3:$L$754,4,0)))</f>
        <v/>
      </c>
      <c r="C33" s="44" t="str">
        <f>IF(Menu!$D$12="","",IF($A33="","",VLOOKUP($A33,'DATA SISWA'!$I$3:$L$754,2,0)))</f>
        <v/>
      </c>
      <c r="D33" s="45"/>
      <c r="E33" s="45"/>
      <c r="F33" s="45"/>
    </row>
    <row r="34" spans="1:6">
      <c r="A34" s="44" t="str">
        <f>IF(A33="","",IF(A33='DATA SISWA'!$I$755,"",A33+1))</f>
        <v/>
      </c>
      <c r="B34" s="44" t="str">
        <f>IF(Menu!$D$12="","",IF($A34="","",VLOOKUP($A34,'DATA SISWA'!$I$3:$L$754,4,0)))</f>
        <v/>
      </c>
      <c r="C34" s="44" t="str">
        <f>IF(Menu!$D$12="","",IF($A34="","",VLOOKUP($A34,'DATA SISWA'!$I$3:$L$754,2,0)))</f>
        <v/>
      </c>
      <c r="D34" s="45"/>
      <c r="E34" s="45"/>
      <c r="F34" s="45"/>
    </row>
    <row r="35" spans="1:6">
      <c r="A35" s="44" t="str">
        <f>IF(A34="","",IF(A34='DATA SISWA'!$I$755,"",A34+1))</f>
        <v/>
      </c>
      <c r="B35" s="44" t="str">
        <f>IF(Menu!$D$12="","",IF($A35="","",VLOOKUP($A35,'DATA SISWA'!$I$3:$L$754,4,0)))</f>
        <v/>
      </c>
      <c r="C35" s="44" t="str">
        <f>IF(Menu!$D$12="","",IF($A35="","",VLOOKUP($A35,'DATA SISWA'!$I$3:$L$754,2,0)))</f>
        <v/>
      </c>
      <c r="D35" s="45"/>
      <c r="E35" s="45"/>
      <c r="F35" s="45"/>
    </row>
    <row r="36" spans="1:6">
      <c r="A36" s="44" t="str">
        <f>IF(A35="","",IF(A35='DATA SISWA'!$I$755,"",A35+1))</f>
        <v/>
      </c>
      <c r="B36" s="44" t="str">
        <f>IF(Menu!$D$12="","",IF($A36="","",VLOOKUP($A36,'DATA SISWA'!$I$3:$L$754,4,0)))</f>
        <v/>
      </c>
      <c r="C36" s="44" t="str">
        <f>IF(Menu!$D$12="","",IF($A36="","",VLOOKUP($A36,'DATA SISWA'!$I$3:$L$754,2,0)))</f>
        <v/>
      </c>
      <c r="D36" s="45"/>
      <c r="E36" s="45"/>
      <c r="F36" s="45"/>
    </row>
    <row r="37" spans="1:6">
      <c r="A37" s="44" t="str">
        <f>IF(A36="","",IF(A36='DATA SISWA'!$I$755,"",A36+1))</f>
        <v/>
      </c>
      <c r="B37" s="44" t="str">
        <f>IF(Menu!$D$12="","",IF($A37="","",VLOOKUP($A37,'DATA SISWA'!$I$3:$L$754,4,0)))</f>
        <v/>
      </c>
      <c r="C37" s="44" t="str">
        <f>IF(Menu!$D$12="","",IF($A37="","",VLOOKUP($A37,'DATA SISWA'!$I$3:$L$754,2,0)))</f>
        <v/>
      </c>
      <c r="D37" s="45"/>
      <c r="E37" s="45"/>
      <c r="F37" s="45"/>
    </row>
    <row r="38" spans="1:6">
      <c r="A38" s="44" t="str">
        <f>IF(A37="","",IF(A37='DATA SISWA'!$I$755,"",A37+1))</f>
        <v/>
      </c>
      <c r="B38" s="44" t="str">
        <f>IF(Menu!$D$12="","",IF($A38="","",VLOOKUP($A38,'DATA SISWA'!$I$3:$L$754,4,0)))</f>
        <v/>
      </c>
      <c r="C38" s="44" t="str">
        <f>IF(Menu!$D$12="","",IF($A38="","",VLOOKUP($A38,'DATA SISWA'!$I$3:$L$754,2,0)))</f>
        <v/>
      </c>
      <c r="D38" s="45"/>
      <c r="E38" s="45"/>
      <c r="F38" s="45"/>
    </row>
    <row r="39" spans="1:6">
      <c r="A39" s="44" t="str">
        <f>IF(A38="","",IF(A38='DATA SISWA'!$I$755,"",A38+1))</f>
        <v/>
      </c>
      <c r="B39" s="44" t="str">
        <f>IF(Menu!$D$12="","",IF($A39="","",VLOOKUP($A39,'DATA SISWA'!$I$3:$L$754,4,0)))</f>
        <v/>
      </c>
      <c r="C39" s="44" t="str">
        <f>IF(Menu!$D$12="","",IF($A39="","",VLOOKUP($A39,'DATA SISWA'!$I$3:$L$754,2,0)))</f>
        <v/>
      </c>
      <c r="D39" s="45"/>
      <c r="E39" s="45"/>
      <c r="F39" s="45"/>
    </row>
    <row r="40" spans="1:6">
      <c r="A40" s="44" t="str">
        <f>IF(A39="","",IF(A39='DATA SISWA'!$I$755,"",A39+1))</f>
        <v/>
      </c>
      <c r="B40" s="44" t="str">
        <f>IF(Menu!$D$12="","",IF($A40="","",VLOOKUP($A40,'DATA SISWA'!$I$3:$L$754,4,0)))</f>
        <v/>
      </c>
      <c r="C40" s="44" t="str">
        <f>IF(Menu!$D$12="","",IF($A40="","",VLOOKUP($A40,'DATA SISWA'!$I$3:$L$754,2,0)))</f>
        <v/>
      </c>
      <c r="D40" s="45"/>
      <c r="E40" s="45"/>
      <c r="F40" s="45"/>
    </row>
    <row r="41" spans="1:6">
      <c r="A41" s="44" t="str">
        <f>IF(A40="","",IF(A40='DATA SISWA'!$I$755,"",A40+1))</f>
        <v/>
      </c>
      <c r="B41" s="44" t="str">
        <f>IF(Menu!$D$12="","",IF($A41="","",VLOOKUP($A41,'DATA SISWA'!$I$3:$L$754,4,0)))</f>
        <v/>
      </c>
      <c r="C41" s="44" t="str">
        <f>IF(Menu!$D$12="","",IF($A41="","",VLOOKUP($A41,'DATA SISWA'!$I$3:$L$754,2,0)))</f>
        <v/>
      </c>
      <c r="D41" s="45"/>
      <c r="E41" s="45"/>
      <c r="F41" s="45"/>
    </row>
    <row r="42" spans="1:6">
      <c r="A42" s="44" t="str">
        <f>IF(A41="","",IF(A41='DATA SISWA'!$I$755,"",A41+1))</f>
        <v/>
      </c>
      <c r="B42" s="44" t="str">
        <f>IF(Menu!$D$12="","",IF($A42="","",VLOOKUP($A42,'DATA SISWA'!$I$3:$L$754,4,0)))</f>
        <v/>
      </c>
      <c r="C42" s="44" t="str">
        <f>IF(Menu!$D$12="","",IF($A42="","",VLOOKUP($A42,'DATA SISWA'!$I$3:$L$754,2,0)))</f>
        <v/>
      </c>
      <c r="D42" s="45"/>
      <c r="E42" s="45"/>
      <c r="F42" s="45"/>
    </row>
    <row r="43" spans="1:6">
      <c r="A43" s="44" t="str">
        <f>IF(A42="","",IF(A42='DATA SISWA'!$I$755,"",A42+1))</f>
        <v/>
      </c>
      <c r="B43" s="44" t="str">
        <f>IF(Menu!$D$12="","",IF($A43="","",VLOOKUP($A43,'DATA SISWA'!$I$3:$L$754,4,0)))</f>
        <v/>
      </c>
      <c r="C43" s="44" t="str">
        <f>IF(Menu!$D$12="","",IF($A43="","",VLOOKUP($A43,'DATA SISWA'!$I$3:$L$754,2,0)))</f>
        <v/>
      </c>
      <c r="D43" s="45"/>
      <c r="E43" s="45"/>
      <c r="F43" s="45"/>
    </row>
    <row r="44" spans="1:6">
      <c r="A44" s="44" t="str">
        <f>IF(A43="","",IF(A43='DATA SISWA'!$I$755,"",A43+1))</f>
        <v/>
      </c>
      <c r="B44" s="44" t="str">
        <f>IF(Menu!$D$12="","",IF($A44="","",VLOOKUP($A44,'DATA SISWA'!$I$3:$L$754,4,0)))</f>
        <v/>
      </c>
      <c r="C44" s="44" t="str">
        <f>IF(Menu!$D$12="","",IF($A44="","",VLOOKUP($A44,'DATA SISWA'!$I$3:$L$754,2,0)))</f>
        <v/>
      </c>
      <c r="D44" s="45"/>
      <c r="E44" s="45"/>
      <c r="F44" s="45"/>
    </row>
    <row r="45" spans="1:6">
      <c r="A45" s="44" t="str">
        <f>IF(A44="","",IF(A44='DATA SISWA'!$I$755,"",A44+1))</f>
        <v/>
      </c>
      <c r="B45" s="44" t="str">
        <f>IF(Menu!$D$12="","",IF($A45="","",VLOOKUP($A45,'DATA SISWA'!$I$3:$L$754,4,0)))</f>
        <v/>
      </c>
      <c r="C45" s="44" t="str">
        <f>IF(Menu!$D$12="","",IF($A45="","",VLOOKUP($A45,'DATA SISWA'!$I$3:$L$754,2,0)))</f>
        <v/>
      </c>
      <c r="D45" s="45"/>
      <c r="E45" s="45"/>
      <c r="F45" s="45"/>
    </row>
    <row r="46" spans="1:6">
      <c r="A46" s="44" t="str">
        <f>IF(A45="","",IF(A45='DATA SISWA'!$I$755,"",A45+1))</f>
        <v/>
      </c>
      <c r="B46" s="44" t="str">
        <f>IF(Menu!$D$12="","",IF($A46="","",VLOOKUP($A46,'DATA SISWA'!$I$3:$L$754,4,0)))</f>
        <v/>
      </c>
      <c r="C46" s="44" t="str">
        <f>IF(Menu!$D$12="","",IF($A46="","",VLOOKUP($A46,'DATA SISWA'!$I$3:$L$754,2,0)))</f>
        <v/>
      </c>
      <c r="D46" s="45"/>
      <c r="E46" s="45"/>
      <c r="F46" s="45"/>
    </row>
  </sheetData>
  <sheetProtection password="C91D" sheet="1" objects="1" scenarios="1"/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5"/>
  <sheetViews>
    <sheetView workbookViewId="0">
      <selection activeCell="C13" sqref="C13"/>
    </sheetView>
  </sheetViews>
  <sheetFormatPr defaultRowHeight="15"/>
  <cols>
    <col min="1" max="1" width="5.7109375" style="64" customWidth="1"/>
    <col min="2" max="2" width="40.85546875" style="64" customWidth="1"/>
    <col min="3" max="3" width="9.140625" style="64" customWidth="1"/>
    <col min="4" max="4" width="9.28515625" style="64" customWidth="1"/>
    <col min="5" max="5" width="11.42578125" style="64" customWidth="1"/>
    <col min="6" max="6" width="29.42578125" style="64" customWidth="1"/>
    <col min="7" max="16384" width="9.140625" style="64"/>
  </cols>
  <sheetData>
    <row r="1" spans="1:12">
      <c r="A1" s="293" t="s">
        <v>120</v>
      </c>
      <c r="B1" s="293" t="s">
        <v>121</v>
      </c>
      <c r="C1" s="293" t="s">
        <v>122</v>
      </c>
      <c r="D1" s="294" t="s">
        <v>123</v>
      </c>
    </row>
    <row r="2" spans="1:12" ht="15.75">
      <c r="A2" s="293"/>
      <c r="B2" s="293"/>
      <c r="C2" s="293"/>
      <c r="D2" s="295"/>
      <c r="E2" s="65" t="s">
        <v>124</v>
      </c>
    </row>
    <row r="3" spans="1:12" ht="35.25" customHeight="1">
      <c r="A3" s="66">
        <v>1</v>
      </c>
      <c r="B3" s="67" t="s">
        <v>46</v>
      </c>
      <c r="C3" s="68" t="s">
        <v>362</v>
      </c>
      <c r="D3" s="69">
        <v>7249</v>
      </c>
      <c r="E3" s="70" t="s">
        <v>363</v>
      </c>
      <c r="F3" s="64" t="s">
        <v>364</v>
      </c>
      <c r="G3" s="64" t="str">
        <f>IF(F3=F2,"",F3)</f>
        <v xml:space="preserve">XI Akuntansi </v>
      </c>
      <c r="I3" s="64" t="str">
        <f>IF(J3="","",1)</f>
        <v/>
      </c>
      <c r="J3" s="64" t="str">
        <f>IF(Menu!$D$12=$F3,'DATA SISWA'!B3,"")</f>
        <v/>
      </c>
      <c r="K3" s="64" t="str">
        <f>IF(Menu!$D$12=$F3,'DATA SISWA'!C3,"")</f>
        <v/>
      </c>
      <c r="L3" s="64" t="str">
        <f>IF(Menu!$D$12=$F3,'DATA SISWA'!D3,"")</f>
        <v/>
      </c>
    </row>
    <row r="4" spans="1:12" ht="18" customHeight="1">
      <c r="A4" s="66">
        <v>2</v>
      </c>
      <c r="B4" s="67" t="s">
        <v>125</v>
      </c>
      <c r="C4" s="68" t="s">
        <v>365</v>
      </c>
      <c r="D4" s="69">
        <v>7602</v>
      </c>
      <c r="E4" s="70" t="s">
        <v>363</v>
      </c>
      <c r="F4" s="64" t="s">
        <v>364</v>
      </c>
      <c r="G4" s="64" t="str">
        <f t="shared" ref="G4:G68" si="0">IF(F4=F3,"",F4)</f>
        <v/>
      </c>
      <c r="I4" s="64" t="str">
        <f>IF(J4="","",COUNT(I$3:I3)+1)</f>
        <v/>
      </c>
      <c r="J4" s="64" t="str">
        <f>IF(Menu!$D$12=$F4,'DATA SISWA'!B4,"")</f>
        <v/>
      </c>
      <c r="K4" s="64" t="str">
        <f>IF(Menu!$D$12=$F4,'DATA SISWA'!C4,"")</f>
        <v/>
      </c>
      <c r="L4" s="64" t="str">
        <f>IF(Menu!$D$12=$F4,'DATA SISWA'!D4,"")</f>
        <v/>
      </c>
    </row>
    <row r="5" spans="1:12" ht="18" customHeight="1">
      <c r="A5" s="66">
        <v>3</v>
      </c>
      <c r="B5" s="67" t="s">
        <v>126</v>
      </c>
      <c r="C5" s="68" t="s">
        <v>365</v>
      </c>
      <c r="D5" s="69">
        <v>7603</v>
      </c>
      <c r="E5" s="70" t="s">
        <v>363</v>
      </c>
      <c r="F5" s="64" t="s">
        <v>364</v>
      </c>
      <c r="I5" s="64" t="str">
        <f>IF(J5="","",COUNT(I$3:I4)+1)</f>
        <v/>
      </c>
      <c r="J5" s="64" t="str">
        <f>IF(Menu!$D$12=$F5,'DATA SISWA'!B5,"")</f>
        <v/>
      </c>
      <c r="K5" s="64" t="str">
        <f>IF(Menu!$D$12=$F5,'DATA SISWA'!C5,"")</f>
        <v/>
      </c>
      <c r="L5" s="64" t="str">
        <f>IF(Menu!$D$12=$F5,'DATA SISWA'!D5,"")</f>
        <v/>
      </c>
    </row>
    <row r="6" spans="1:12" ht="18" customHeight="1">
      <c r="A6" s="66">
        <v>4</v>
      </c>
      <c r="B6" s="71" t="s">
        <v>127</v>
      </c>
      <c r="C6" s="72" t="s">
        <v>362</v>
      </c>
      <c r="D6" s="73">
        <v>7604</v>
      </c>
      <c r="E6" s="70" t="s">
        <v>363</v>
      </c>
      <c r="F6" s="64" t="s">
        <v>364</v>
      </c>
      <c r="G6" s="64" t="str">
        <f>IF(F6=F4,"",F6)</f>
        <v/>
      </c>
      <c r="I6" s="64" t="str">
        <f>IF(J6="","",COUNT(I$3:I5)+1)</f>
        <v/>
      </c>
      <c r="J6" s="64" t="str">
        <f>IF(Menu!$D$12=$F6,'DATA SISWA'!B6,"")</f>
        <v/>
      </c>
      <c r="K6" s="64" t="str">
        <f>IF(Menu!$D$12=$F6,'DATA SISWA'!C6,"")</f>
        <v/>
      </c>
      <c r="L6" s="64" t="str">
        <f>IF(Menu!$D$12=$F6,'DATA SISWA'!D6,"")</f>
        <v/>
      </c>
    </row>
    <row r="7" spans="1:12" ht="18" customHeight="1">
      <c r="A7" s="66">
        <v>5</v>
      </c>
      <c r="B7" s="71" t="s">
        <v>128</v>
      </c>
      <c r="C7" s="72" t="s">
        <v>365</v>
      </c>
      <c r="D7" s="73">
        <v>7605</v>
      </c>
      <c r="E7" s="70" t="s">
        <v>363</v>
      </c>
      <c r="F7" s="64" t="s">
        <v>364</v>
      </c>
      <c r="G7" s="64" t="str">
        <f t="shared" si="0"/>
        <v/>
      </c>
      <c r="I7" s="64" t="str">
        <f>IF(J7="","",COUNT(I$3:I6)+1)</f>
        <v/>
      </c>
      <c r="J7" s="64" t="str">
        <f>IF(Menu!$D$12=$F7,'DATA SISWA'!B7,"")</f>
        <v/>
      </c>
      <c r="K7" s="64" t="str">
        <f>IF(Menu!$D$12=$F7,'DATA SISWA'!C7,"")</f>
        <v/>
      </c>
      <c r="L7" s="64" t="str">
        <f>IF(Menu!$D$12=$F7,'DATA SISWA'!D7,"")</f>
        <v/>
      </c>
    </row>
    <row r="8" spans="1:12" ht="18" customHeight="1">
      <c r="A8" s="66">
        <v>6</v>
      </c>
      <c r="B8" s="71" t="s">
        <v>129</v>
      </c>
      <c r="C8" s="72" t="s">
        <v>362</v>
      </c>
      <c r="D8" s="73">
        <v>7606</v>
      </c>
      <c r="E8" s="70" t="s">
        <v>363</v>
      </c>
      <c r="F8" s="64" t="s">
        <v>364</v>
      </c>
      <c r="G8" s="64" t="str">
        <f t="shared" si="0"/>
        <v/>
      </c>
      <c r="I8" s="64" t="str">
        <f>IF(J8="","",COUNT(I$3:I7)+1)</f>
        <v/>
      </c>
      <c r="J8" s="64" t="str">
        <f>IF(Menu!$D$12=$F8,'DATA SISWA'!B8,"")</f>
        <v/>
      </c>
      <c r="K8" s="64" t="str">
        <f>IF(Menu!$D$12=$F8,'DATA SISWA'!C8,"")</f>
        <v/>
      </c>
      <c r="L8" s="64" t="str">
        <f>IF(Menu!$D$12=$F8,'DATA SISWA'!D8,"")</f>
        <v/>
      </c>
    </row>
    <row r="9" spans="1:12" ht="18" customHeight="1">
      <c r="A9" s="66">
        <v>7</v>
      </c>
      <c r="B9" s="71" t="s">
        <v>130</v>
      </c>
      <c r="C9" s="72" t="s">
        <v>365</v>
      </c>
      <c r="D9" s="73">
        <v>7607</v>
      </c>
      <c r="E9" s="70" t="s">
        <v>363</v>
      </c>
      <c r="F9" s="64" t="s">
        <v>364</v>
      </c>
      <c r="G9" s="64" t="str">
        <f t="shared" si="0"/>
        <v/>
      </c>
      <c r="I9" s="64" t="str">
        <f>IF(J9="","",COUNT(I$3:I8)+1)</f>
        <v/>
      </c>
      <c r="J9" s="64" t="str">
        <f>IF(Menu!$D$12=$F9,'DATA SISWA'!B9,"")</f>
        <v/>
      </c>
      <c r="K9" s="64" t="str">
        <f>IF(Menu!$D$12=$F9,'DATA SISWA'!C9,"")</f>
        <v/>
      </c>
      <c r="L9" s="64" t="str">
        <f>IF(Menu!$D$12=$F9,'DATA SISWA'!D9,"")</f>
        <v/>
      </c>
    </row>
    <row r="10" spans="1:12" ht="18" customHeight="1">
      <c r="A10" s="66">
        <v>8</v>
      </c>
      <c r="B10" s="71" t="s">
        <v>131</v>
      </c>
      <c r="C10" s="72" t="s">
        <v>365</v>
      </c>
      <c r="D10" s="73">
        <v>7608</v>
      </c>
      <c r="E10" s="70" t="s">
        <v>363</v>
      </c>
      <c r="F10" s="64" t="s">
        <v>364</v>
      </c>
      <c r="G10" s="64" t="str">
        <f t="shared" si="0"/>
        <v/>
      </c>
      <c r="I10" s="64" t="str">
        <f>IF(J10="","",COUNT(I$3:I9)+1)</f>
        <v/>
      </c>
      <c r="J10" s="64" t="str">
        <f>IF(Menu!$D$12=$F10,'DATA SISWA'!B10,"")</f>
        <v/>
      </c>
      <c r="K10" s="64" t="str">
        <f>IF(Menu!$D$12=$F10,'DATA SISWA'!C10,"")</f>
        <v/>
      </c>
      <c r="L10" s="64" t="str">
        <f>IF(Menu!$D$12=$F10,'DATA SISWA'!D10,"")</f>
        <v/>
      </c>
    </row>
    <row r="11" spans="1:12" ht="18" customHeight="1">
      <c r="A11" s="66">
        <v>9</v>
      </c>
      <c r="B11" s="71" t="s">
        <v>132</v>
      </c>
      <c r="C11" s="72" t="s">
        <v>365</v>
      </c>
      <c r="D11" s="73">
        <v>7609</v>
      </c>
      <c r="E11" s="70" t="s">
        <v>363</v>
      </c>
      <c r="F11" s="64" t="s">
        <v>364</v>
      </c>
      <c r="G11" s="64" t="str">
        <f t="shared" si="0"/>
        <v/>
      </c>
      <c r="I11" s="64" t="str">
        <f>IF(J11="","",COUNT(I$3:I10)+1)</f>
        <v/>
      </c>
      <c r="J11" s="64" t="str">
        <f>IF(Menu!$D$12=$F11,'DATA SISWA'!B11,"")</f>
        <v/>
      </c>
      <c r="K11" s="64" t="str">
        <f>IF(Menu!$D$12=$F11,'DATA SISWA'!C11,"")</f>
        <v/>
      </c>
      <c r="L11" s="64" t="str">
        <f>IF(Menu!$D$12=$F11,'DATA SISWA'!D11,"")</f>
        <v/>
      </c>
    </row>
    <row r="12" spans="1:12" ht="18" customHeight="1">
      <c r="A12" s="66">
        <v>10</v>
      </c>
      <c r="B12" s="71" t="s">
        <v>133</v>
      </c>
      <c r="C12" s="72" t="s">
        <v>365</v>
      </c>
      <c r="D12" s="73">
        <v>7610</v>
      </c>
      <c r="E12" s="70" t="s">
        <v>363</v>
      </c>
      <c r="F12" s="64" t="s">
        <v>364</v>
      </c>
      <c r="G12" s="64" t="str">
        <f t="shared" si="0"/>
        <v/>
      </c>
      <c r="I12" s="64" t="str">
        <f>IF(J12="","",COUNT(I$3:I11)+1)</f>
        <v/>
      </c>
      <c r="J12" s="64" t="str">
        <f>IF(Menu!$D$12=$F12,'DATA SISWA'!B12,"")</f>
        <v/>
      </c>
      <c r="K12" s="64" t="str">
        <f>IF(Menu!$D$12=$F12,'DATA SISWA'!C12,"")</f>
        <v/>
      </c>
      <c r="L12" s="64" t="str">
        <f>IF(Menu!$D$12=$F12,'DATA SISWA'!D12,"")</f>
        <v/>
      </c>
    </row>
    <row r="13" spans="1:12" ht="18" customHeight="1">
      <c r="A13" s="66">
        <v>11</v>
      </c>
      <c r="B13" s="71" t="s">
        <v>134</v>
      </c>
      <c r="C13" s="72" t="s">
        <v>365</v>
      </c>
      <c r="D13" s="73">
        <v>7611</v>
      </c>
      <c r="E13" s="70" t="s">
        <v>363</v>
      </c>
      <c r="F13" s="64" t="s">
        <v>364</v>
      </c>
      <c r="G13" s="64" t="str">
        <f t="shared" si="0"/>
        <v/>
      </c>
      <c r="I13" s="64" t="str">
        <f>IF(J13="","",COUNT(I$3:I12)+1)</f>
        <v/>
      </c>
      <c r="J13" s="64" t="str">
        <f>IF(Menu!$D$12=$F13,'DATA SISWA'!B13,"")</f>
        <v/>
      </c>
      <c r="K13" s="64" t="str">
        <f>IF(Menu!$D$12=$F13,'DATA SISWA'!C13,"")</f>
        <v/>
      </c>
      <c r="L13" s="64" t="str">
        <f>IF(Menu!$D$12=$F13,'DATA SISWA'!D13,"")</f>
        <v/>
      </c>
    </row>
    <row r="14" spans="1:12" ht="18" customHeight="1">
      <c r="A14" s="66">
        <v>12</v>
      </c>
      <c r="B14" s="71" t="s">
        <v>135</v>
      </c>
      <c r="C14" s="72" t="s">
        <v>362</v>
      </c>
      <c r="D14" s="73">
        <v>7612</v>
      </c>
      <c r="E14" s="70" t="s">
        <v>363</v>
      </c>
      <c r="F14" s="64" t="s">
        <v>364</v>
      </c>
      <c r="G14" s="64" t="str">
        <f t="shared" si="0"/>
        <v/>
      </c>
      <c r="I14" s="64" t="str">
        <f>IF(J14="","",COUNT(I$3:I13)+1)</f>
        <v/>
      </c>
      <c r="J14" s="64" t="str">
        <f>IF(Menu!$D$12=$F14,'DATA SISWA'!B14,"")</f>
        <v/>
      </c>
      <c r="K14" s="64" t="str">
        <f>IF(Menu!$D$12=$F14,'DATA SISWA'!C14,"")</f>
        <v/>
      </c>
      <c r="L14" s="64" t="str">
        <f>IF(Menu!$D$12=$F14,'DATA SISWA'!D14,"")</f>
        <v/>
      </c>
    </row>
    <row r="15" spans="1:12" ht="18" customHeight="1">
      <c r="A15" s="66">
        <v>13</v>
      </c>
      <c r="B15" s="71" t="s">
        <v>136</v>
      </c>
      <c r="C15" s="72" t="s">
        <v>365</v>
      </c>
      <c r="D15" s="73">
        <v>7613</v>
      </c>
      <c r="E15" s="70" t="s">
        <v>363</v>
      </c>
      <c r="F15" s="64" t="s">
        <v>364</v>
      </c>
      <c r="G15" s="64" t="str">
        <f t="shared" si="0"/>
        <v/>
      </c>
      <c r="I15" s="64" t="str">
        <f>IF(J15="","",COUNT(I$3:I14)+1)</f>
        <v/>
      </c>
      <c r="J15" s="64" t="str">
        <f>IF(Menu!$D$12=$F15,'DATA SISWA'!B15,"")</f>
        <v/>
      </c>
      <c r="K15" s="64" t="str">
        <f>IF(Menu!$D$12=$F15,'DATA SISWA'!C15,"")</f>
        <v/>
      </c>
      <c r="L15" s="64" t="str">
        <f>IF(Menu!$D$12=$F15,'DATA SISWA'!D15,"")</f>
        <v/>
      </c>
    </row>
    <row r="16" spans="1:12" ht="18" customHeight="1">
      <c r="A16" s="66">
        <v>14</v>
      </c>
      <c r="B16" s="71" t="s">
        <v>137</v>
      </c>
      <c r="C16" s="72" t="s">
        <v>362</v>
      </c>
      <c r="D16" s="73">
        <v>7614</v>
      </c>
      <c r="E16" s="70" t="s">
        <v>363</v>
      </c>
      <c r="F16" s="64" t="s">
        <v>364</v>
      </c>
      <c r="G16" s="64" t="str">
        <f t="shared" si="0"/>
        <v/>
      </c>
      <c r="I16" s="64" t="str">
        <f>IF(J16="","",COUNT(I$3:I15)+1)</f>
        <v/>
      </c>
      <c r="J16" s="64" t="str">
        <f>IF(Menu!$D$12=$F16,'DATA SISWA'!B16,"")</f>
        <v/>
      </c>
      <c r="K16" s="64" t="str">
        <f>IF(Menu!$D$12=$F16,'DATA SISWA'!C16,"")</f>
        <v/>
      </c>
      <c r="L16" s="64" t="str">
        <f>IF(Menu!$D$12=$F16,'DATA SISWA'!D16,"")</f>
        <v/>
      </c>
    </row>
    <row r="17" spans="1:12" ht="18" customHeight="1">
      <c r="A17" s="66">
        <v>15</v>
      </c>
      <c r="B17" s="71" t="s">
        <v>138</v>
      </c>
      <c r="C17" s="72" t="s">
        <v>362</v>
      </c>
      <c r="D17" s="73">
        <v>7615</v>
      </c>
      <c r="E17" s="70" t="s">
        <v>363</v>
      </c>
      <c r="F17" s="64" t="s">
        <v>364</v>
      </c>
      <c r="G17" s="64" t="str">
        <f t="shared" si="0"/>
        <v/>
      </c>
      <c r="I17" s="64" t="str">
        <f>IF(J17="","",COUNT(I$3:I16)+1)</f>
        <v/>
      </c>
      <c r="J17" s="64" t="str">
        <f>IF(Menu!$D$12=$F17,'DATA SISWA'!B17,"")</f>
        <v/>
      </c>
      <c r="K17" s="64" t="str">
        <f>IF(Menu!$D$12=$F17,'DATA SISWA'!C17,"")</f>
        <v/>
      </c>
      <c r="L17" s="64" t="str">
        <f>IF(Menu!$D$12=$F17,'DATA SISWA'!D17,"")</f>
        <v/>
      </c>
    </row>
    <row r="18" spans="1:12" ht="18" customHeight="1">
      <c r="A18" s="66">
        <v>16</v>
      </c>
      <c r="B18" s="71" t="s">
        <v>139</v>
      </c>
      <c r="C18" s="72" t="s">
        <v>365</v>
      </c>
      <c r="D18" s="73">
        <v>7616</v>
      </c>
      <c r="E18" s="70" t="s">
        <v>363</v>
      </c>
      <c r="F18" s="64" t="s">
        <v>364</v>
      </c>
      <c r="G18" s="64" t="str">
        <f t="shared" si="0"/>
        <v/>
      </c>
      <c r="I18" s="64" t="str">
        <f>IF(J18="","",COUNT(I$3:I17)+1)</f>
        <v/>
      </c>
      <c r="J18" s="64" t="str">
        <f>IF(Menu!$D$12=$F18,'DATA SISWA'!B18,"")</f>
        <v/>
      </c>
      <c r="K18" s="64" t="str">
        <f>IF(Menu!$D$12=$F18,'DATA SISWA'!C18,"")</f>
        <v/>
      </c>
      <c r="L18" s="64" t="str">
        <f>IF(Menu!$D$12=$F18,'DATA SISWA'!D18,"")</f>
        <v/>
      </c>
    </row>
    <row r="19" spans="1:12" ht="18" customHeight="1">
      <c r="A19" s="66">
        <v>17</v>
      </c>
      <c r="B19" s="71" t="s">
        <v>140</v>
      </c>
      <c r="C19" s="72" t="s">
        <v>365</v>
      </c>
      <c r="D19" s="73">
        <v>7617</v>
      </c>
      <c r="E19" s="70" t="s">
        <v>363</v>
      </c>
      <c r="F19" s="64" t="s">
        <v>364</v>
      </c>
      <c r="G19" s="64" t="str">
        <f t="shared" si="0"/>
        <v/>
      </c>
      <c r="I19" s="64" t="str">
        <f>IF(J19="","",COUNT(I$3:I18)+1)</f>
        <v/>
      </c>
      <c r="J19" s="64" t="str">
        <f>IF(Menu!$D$12=$F19,'DATA SISWA'!B19,"")</f>
        <v/>
      </c>
      <c r="K19" s="64" t="str">
        <f>IF(Menu!$D$12=$F19,'DATA SISWA'!C19,"")</f>
        <v/>
      </c>
      <c r="L19" s="64" t="str">
        <f>IF(Menu!$D$12=$F19,'DATA SISWA'!D19,"")</f>
        <v/>
      </c>
    </row>
    <row r="20" spans="1:12" ht="18" customHeight="1">
      <c r="A20" s="66">
        <v>18</v>
      </c>
      <c r="B20" s="71" t="s">
        <v>141</v>
      </c>
      <c r="C20" s="72" t="s">
        <v>365</v>
      </c>
      <c r="D20" s="73">
        <v>7619</v>
      </c>
      <c r="E20" s="70" t="s">
        <v>363</v>
      </c>
      <c r="F20" s="64" t="s">
        <v>364</v>
      </c>
      <c r="G20" s="64" t="str">
        <f t="shared" si="0"/>
        <v/>
      </c>
      <c r="I20" s="64" t="str">
        <f>IF(J20="","",COUNT(I$3:I19)+1)</f>
        <v/>
      </c>
      <c r="J20" s="64" t="str">
        <f>IF(Menu!$D$12=$F20,'DATA SISWA'!B20,"")</f>
        <v/>
      </c>
      <c r="K20" s="64" t="str">
        <f>IF(Menu!$D$12=$F20,'DATA SISWA'!C20,"")</f>
        <v/>
      </c>
      <c r="L20" s="64" t="str">
        <f>IF(Menu!$D$12=$F20,'DATA SISWA'!D20,"")</f>
        <v/>
      </c>
    </row>
    <row r="21" spans="1:12" ht="18" customHeight="1">
      <c r="A21" s="66">
        <v>19</v>
      </c>
      <c r="B21" s="71" t="s">
        <v>142</v>
      </c>
      <c r="C21" s="72" t="s">
        <v>362</v>
      </c>
      <c r="D21" s="73">
        <v>7620</v>
      </c>
      <c r="E21" s="70" t="s">
        <v>363</v>
      </c>
      <c r="F21" s="64" t="s">
        <v>364</v>
      </c>
      <c r="G21" s="64" t="str">
        <f t="shared" si="0"/>
        <v/>
      </c>
      <c r="I21" s="64" t="str">
        <f>IF(J21="","",COUNT(I$3:I20)+1)</f>
        <v/>
      </c>
      <c r="J21" s="64" t="str">
        <f>IF(Menu!$D$12=$F21,'DATA SISWA'!B21,"")</f>
        <v/>
      </c>
      <c r="K21" s="64" t="str">
        <f>IF(Menu!$D$12=$F21,'DATA SISWA'!C21,"")</f>
        <v/>
      </c>
      <c r="L21" s="64" t="str">
        <f>IF(Menu!$D$12=$F21,'DATA SISWA'!D21,"")</f>
        <v/>
      </c>
    </row>
    <row r="22" spans="1:12" ht="18" customHeight="1">
      <c r="A22" s="66">
        <v>20</v>
      </c>
      <c r="B22" s="71" t="s">
        <v>143</v>
      </c>
      <c r="C22" s="72" t="s">
        <v>365</v>
      </c>
      <c r="D22" s="73">
        <v>7621</v>
      </c>
      <c r="E22" s="70" t="s">
        <v>363</v>
      </c>
      <c r="F22" s="64" t="s">
        <v>364</v>
      </c>
      <c r="G22" s="64" t="str">
        <f t="shared" si="0"/>
        <v/>
      </c>
      <c r="I22" s="64" t="str">
        <f>IF(J22="","",COUNT(I$3:I21)+1)</f>
        <v/>
      </c>
      <c r="J22" s="64" t="str">
        <f>IF(Menu!$D$12=$F22,'DATA SISWA'!B22,"")</f>
        <v/>
      </c>
      <c r="K22" s="64" t="str">
        <f>IF(Menu!$D$12=$F22,'DATA SISWA'!C22,"")</f>
        <v/>
      </c>
      <c r="L22" s="64" t="str">
        <f>IF(Menu!$D$12=$F22,'DATA SISWA'!D22,"")</f>
        <v/>
      </c>
    </row>
    <row r="23" spans="1:12" ht="18" customHeight="1">
      <c r="A23" s="66">
        <v>21</v>
      </c>
      <c r="B23" s="67" t="s">
        <v>144</v>
      </c>
      <c r="C23" s="68" t="s">
        <v>365</v>
      </c>
      <c r="D23" s="69">
        <v>7622</v>
      </c>
      <c r="E23" s="70" t="s">
        <v>363</v>
      </c>
      <c r="F23" s="64" t="s">
        <v>364</v>
      </c>
      <c r="G23" s="64" t="str">
        <f t="shared" si="0"/>
        <v/>
      </c>
      <c r="I23" s="64" t="str">
        <f>IF(J23="","",COUNT(I$3:I22)+1)</f>
        <v/>
      </c>
      <c r="J23" s="64" t="str">
        <f>IF(Menu!$D$12=$F23,'DATA SISWA'!B23,"")</f>
        <v/>
      </c>
      <c r="K23" s="64" t="str">
        <f>IF(Menu!$D$12=$F23,'DATA SISWA'!C23,"")</f>
        <v/>
      </c>
      <c r="L23" s="64" t="str">
        <f>IF(Menu!$D$12=$F23,'DATA SISWA'!D23,"")</f>
        <v/>
      </c>
    </row>
    <row r="24" spans="1:12" ht="18" customHeight="1">
      <c r="A24" s="66">
        <v>22</v>
      </c>
      <c r="B24" s="71" t="s">
        <v>145</v>
      </c>
      <c r="C24" s="72" t="s">
        <v>365</v>
      </c>
      <c r="D24" s="73">
        <v>7623</v>
      </c>
      <c r="E24" s="70" t="s">
        <v>363</v>
      </c>
      <c r="F24" s="64" t="s">
        <v>364</v>
      </c>
      <c r="G24" s="64" t="str">
        <f t="shared" si="0"/>
        <v/>
      </c>
      <c r="I24" s="64" t="str">
        <f>IF(J24="","",COUNT(I$3:I23)+1)</f>
        <v/>
      </c>
      <c r="J24" s="64" t="str">
        <f>IF(Menu!$D$12=$F24,'DATA SISWA'!B24,"")</f>
        <v/>
      </c>
      <c r="K24" s="64" t="str">
        <f>IF(Menu!$D$12=$F24,'DATA SISWA'!C24,"")</f>
        <v/>
      </c>
      <c r="L24" s="64" t="str">
        <f>IF(Menu!$D$12=$F24,'DATA SISWA'!D24,"")</f>
        <v/>
      </c>
    </row>
    <row r="25" spans="1:12" ht="18" customHeight="1">
      <c r="A25" s="66">
        <v>23</v>
      </c>
      <c r="B25" s="74" t="s">
        <v>146</v>
      </c>
      <c r="C25" s="75" t="s">
        <v>365</v>
      </c>
      <c r="D25" s="76">
        <v>7624</v>
      </c>
      <c r="E25" s="77" t="s">
        <v>363</v>
      </c>
      <c r="F25" s="64" t="s">
        <v>364</v>
      </c>
      <c r="G25" s="64" t="str">
        <f t="shared" si="0"/>
        <v/>
      </c>
      <c r="I25" s="64" t="str">
        <f>IF(J25="","",COUNT(I$3:I24)+1)</f>
        <v/>
      </c>
      <c r="J25" s="64" t="str">
        <f>IF(Menu!$D$12=$F25,'DATA SISWA'!B25,"")</f>
        <v/>
      </c>
      <c r="K25" s="64" t="str">
        <f>IF(Menu!$D$12=$F25,'DATA SISWA'!C25,"")</f>
        <v/>
      </c>
      <c r="L25" s="64" t="str">
        <f>IF(Menu!$D$12=$F25,'DATA SISWA'!D25,"")</f>
        <v/>
      </c>
    </row>
    <row r="26" spans="1:12" ht="18" customHeight="1">
      <c r="A26" s="66">
        <v>24</v>
      </c>
      <c r="B26" s="71" t="s">
        <v>147</v>
      </c>
      <c r="C26" s="72" t="s">
        <v>365</v>
      </c>
      <c r="D26" s="73">
        <v>7625</v>
      </c>
      <c r="E26" s="70" t="s">
        <v>363</v>
      </c>
      <c r="F26" s="64" t="s">
        <v>364</v>
      </c>
      <c r="G26" s="64" t="str">
        <f t="shared" si="0"/>
        <v/>
      </c>
      <c r="I26" s="64" t="str">
        <f>IF(J26="","",COUNT(I$3:I25)+1)</f>
        <v/>
      </c>
      <c r="J26" s="64" t="str">
        <f>IF(Menu!$D$12=$F26,'DATA SISWA'!B26,"")</f>
        <v/>
      </c>
      <c r="K26" s="64" t="str">
        <f>IF(Menu!$D$12=$F26,'DATA SISWA'!C26,"")</f>
        <v/>
      </c>
      <c r="L26" s="64" t="str">
        <f>IF(Menu!$D$12=$F26,'DATA SISWA'!D26,"")</f>
        <v/>
      </c>
    </row>
    <row r="27" spans="1:12" ht="18" customHeight="1">
      <c r="A27" s="66">
        <v>25</v>
      </c>
      <c r="B27" s="71" t="s">
        <v>148</v>
      </c>
      <c r="C27" s="72" t="s">
        <v>365</v>
      </c>
      <c r="D27" s="73">
        <v>7626</v>
      </c>
      <c r="E27" s="70" t="s">
        <v>363</v>
      </c>
      <c r="F27" s="64" t="s">
        <v>364</v>
      </c>
      <c r="G27" s="64" t="str">
        <f t="shared" si="0"/>
        <v/>
      </c>
      <c r="I27" s="64" t="str">
        <f>IF(J27="","",COUNT(I$3:I26)+1)</f>
        <v/>
      </c>
      <c r="J27" s="64" t="str">
        <f>IF(Menu!$D$12=$F27,'DATA SISWA'!B27,"")</f>
        <v/>
      </c>
      <c r="K27" s="64" t="str">
        <f>IF(Menu!$D$12=$F27,'DATA SISWA'!C27,"")</f>
        <v/>
      </c>
      <c r="L27" s="64" t="str">
        <f>IF(Menu!$D$12=$F27,'DATA SISWA'!D27,"")</f>
        <v/>
      </c>
    </row>
    <row r="28" spans="1:12" ht="18" customHeight="1">
      <c r="A28" s="66">
        <v>26</v>
      </c>
      <c r="B28" s="71" t="s">
        <v>149</v>
      </c>
      <c r="C28" s="72" t="s">
        <v>365</v>
      </c>
      <c r="D28" s="73">
        <v>7627</v>
      </c>
      <c r="E28" s="70" t="s">
        <v>363</v>
      </c>
      <c r="F28" s="64" t="s">
        <v>364</v>
      </c>
      <c r="G28" s="64" t="str">
        <f t="shared" si="0"/>
        <v/>
      </c>
      <c r="I28" s="64" t="str">
        <f>IF(J28="","",COUNT(I$3:I27)+1)</f>
        <v/>
      </c>
      <c r="J28" s="64" t="str">
        <f>IF(Menu!$D$12=$F28,'DATA SISWA'!B28,"")</f>
        <v/>
      </c>
      <c r="K28" s="64" t="str">
        <f>IF(Menu!$D$12=$F28,'DATA SISWA'!C28,"")</f>
        <v/>
      </c>
      <c r="L28" s="64" t="str">
        <f>IF(Menu!$D$12=$F28,'DATA SISWA'!D28,"")</f>
        <v/>
      </c>
    </row>
    <row r="29" spans="1:12" ht="18" customHeight="1">
      <c r="A29" s="66">
        <v>27</v>
      </c>
      <c r="B29" s="71" t="s">
        <v>150</v>
      </c>
      <c r="C29" s="72" t="s">
        <v>365</v>
      </c>
      <c r="D29" s="73">
        <v>7628</v>
      </c>
      <c r="E29" s="70" t="s">
        <v>363</v>
      </c>
      <c r="F29" s="64" t="s">
        <v>364</v>
      </c>
      <c r="G29" s="64" t="str">
        <f t="shared" si="0"/>
        <v/>
      </c>
      <c r="I29" s="64" t="str">
        <f>IF(J29="","",COUNT(I$3:I28)+1)</f>
        <v/>
      </c>
      <c r="J29" s="64" t="str">
        <f>IF(Menu!$D$12=$F29,'DATA SISWA'!B29,"")</f>
        <v/>
      </c>
      <c r="K29" s="64" t="str">
        <f>IF(Menu!$D$12=$F29,'DATA SISWA'!C29,"")</f>
        <v/>
      </c>
      <c r="L29" s="64" t="str">
        <f>IF(Menu!$D$12=$F29,'DATA SISWA'!D29,"")</f>
        <v/>
      </c>
    </row>
    <row r="30" spans="1:12" ht="18" customHeight="1">
      <c r="A30" s="66">
        <v>28</v>
      </c>
      <c r="B30" s="71" t="s">
        <v>151</v>
      </c>
      <c r="C30" s="72" t="s">
        <v>365</v>
      </c>
      <c r="D30" s="73">
        <v>7629</v>
      </c>
      <c r="E30" s="70" t="s">
        <v>363</v>
      </c>
      <c r="F30" s="64" t="s">
        <v>364</v>
      </c>
      <c r="G30" s="64" t="str">
        <f t="shared" si="0"/>
        <v/>
      </c>
      <c r="I30" s="64" t="str">
        <f>IF(J30="","",COUNT(I$3:I29)+1)</f>
        <v/>
      </c>
      <c r="J30" s="64" t="str">
        <f>IF(Menu!$D$12=$F30,'DATA SISWA'!B30,"")</f>
        <v/>
      </c>
      <c r="K30" s="64" t="str">
        <f>IF(Menu!$D$12=$F30,'DATA SISWA'!C30,"")</f>
        <v/>
      </c>
      <c r="L30" s="64" t="str">
        <f>IF(Menu!$D$12=$F30,'DATA SISWA'!D30,"")</f>
        <v/>
      </c>
    </row>
    <row r="31" spans="1:12" ht="18" customHeight="1">
      <c r="A31" s="66">
        <v>29</v>
      </c>
      <c r="B31" s="71" t="s">
        <v>152</v>
      </c>
      <c r="C31" s="72" t="s">
        <v>362</v>
      </c>
      <c r="D31" s="73">
        <v>7630</v>
      </c>
      <c r="E31" s="70" t="s">
        <v>363</v>
      </c>
      <c r="F31" s="64" t="s">
        <v>364</v>
      </c>
      <c r="G31" s="64" t="str">
        <f t="shared" si="0"/>
        <v/>
      </c>
      <c r="I31" s="64" t="str">
        <f>IF(J31="","",COUNT(I$3:I30)+1)</f>
        <v/>
      </c>
      <c r="J31" s="64" t="str">
        <f>IF(Menu!$D$12=$F31,'DATA SISWA'!B31,"")</f>
        <v/>
      </c>
      <c r="K31" s="64" t="str">
        <f>IF(Menu!$D$12=$F31,'DATA SISWA'!C31,"")</f>
        <v/>
      </c>
      <c r="L31" s="64" t="str">
        <f>IF(Menu!$D$12=$F31,'DATA SISWA'!D31,"")</f>
        <v/>
      </c>
    </row>
    <row r="32" spans="1:12" ht="18" customHeight="1">
      <c r="A32" s="66">
        <v>30</v>
      </c>
      <c r="B32" s="71" t="s">
        <v>153</v>
      </c>
      <c r="C32" s="72" t="s">
        <v>362</v>
      </c>
      <c r="D32" s="73">
        <v>7631</v>
      </c>
      <c r="E32" s="70" t="s">
        <v>363</v>
      </c>
      <c r="F32" s="64" t="s">
        <v>364</v>
      </c>
      <c r="G32" s="64" t="str">
        <f t="shared" si="0"/>
        <v/>
      </c>
      <c r="I32" s="64" t="str">
        <f>IF(J32="","",COUNT(I$3:I31)+1)</f>
        <v/>
      </c>
      <c r="J32" s="64" t="str">
        <f>IF(Menu!$D$12=$F32,'DATA SISWA'!B32,"")</f>
        <v/>
      </c>
      <c r="K32" s="64" t="str">
        <f>IF(Menu!$D$12=$F32,'DATA SISWA'!C32,"")</f>
        <v/>
      </c>
      <c r="L32" s="64" t="str">
        <f>IF(Menu!$D$12=$F32,'DATA SISWA'!D32,"")</f>
        <v/>
      </c>
    </row>
    <row r="33" spans="1:12" ht="18" customHeight="1">
      <c r="A33" s="66">
        <v>31</v>
      </c>
      <c r="B33" s="78" t="s">
        <v>154</v>
      </c>
      <c r="C33" s="79" t="s">
        <v>365</v>
      </c>
      <c r="D33" s="69">
        <v>7633</v>
      </c>
      <c r="E33" s="70" t="s">
        <v>363</v>
      </c>
      <c r="F33" s="64" t="s">
        <v>364</v>
      </c>
      <c r="G33" s="64" t="str">
        <f t="shared" si="0"/>
        <v/>
      </c>
      <c r="I33" s="64" t="str">
        <f>IF(J33="","",COUNT(I$3:I32)+1)</f>
        <v/>
      </c>
      <c r="J33" s="64" t="str">
        <f>IF(Menu!$D$12=$F33,'DATA SISWA'!B33,"")</f>
        <v/>
      </c>
      <c r="K33" s="64" t="str">
        <f>IF(Menu!$D$12=$F33,'DATA SISWA'!C33,"")</f>
        <v/>
      </c>
      <c r="L33" s="64" t="str">
        <f>IF(Menu!$D$12=$F33,'DATA SISWA'!D33,"")</f>
        <v/>
      </c>
    </row>
    <row r="34" spans="1:12" ht="18" customHeight="1">
      <c r="A34" s="66">
        <v>32</v>
      </c>
      <c r="B34" s="80" t="s">
        <v>155</v>
      </c>
      <c r="C34" s="81" t="s">
        <v>365</v>
      </c>
      <c r="D34" s="73">
        <v>7634</v>
      </c>
      <c r="E34" s="70" t="s">
        <v>363</v>
      </c>
      <c r="F34" s="64" t="s">
        <v>364</v>
      </c>
      <c r="G34" s="64" t="str">
        <f t="shared" si="0"/>
        <v/>
      </c>
      <c r="I34" s="64" t="str">
        <f>IF(J34="","",COUNT(I$3:I33)+1)</f>
        <v/>
      </c>
      <c r="J34" s="64" t="str">
        <f>IF(Menu!$D$12=$F34,'DATA SISWA'!B34,"")</f>
        <v/>
      </c>
      <c r="K34" s="64" t="str">
        <f>IF(Menu!$D$12=$F34,'DATA SISWA'!C34,"")</f>
        <v/>
      </c>
      <c r="L34" s="64" t="str">
        <f>IF(Menu!$D$12=$F34,'DATA SISWA'!D34,"")</f>
        <v/>
      </c>
    </row>
    <row r="35" spans="1:12" ht="18" customHeight="1">
      <c r="A35" s="66">
        <v>33</v>
      </c>
      <c r="B35" s="80" t="s">
        <v>156</v>
      </c>
      <c r="C35" s="81" t="s">
        <v>365</v>
      </c>
      <c r="D35" s="73">
        <v>7635</v>
      </c>
      <c r="E35" s="70" t="s">
        <v>363</v>
      </c>
      <c r="F35" s="64" t="s">
        <v>364</v>
      </c>
      <c r="G35" s="64" t="str">
        <f t="shared" si="0"/>
        <v/>
      </c>
      <c r="I35" s="64" t="str">
        <f>IF(J35="","",COUNT(I$3:I34)+1)</f>
        <v/>
      </c>
      <c r="J35" s="64" t="str">
        <f>IF(Menu!$D$12=$F35,'DATA SISWA'!B35,"")</f>
        <v/>
      </c>
      <c r="K35" s="64" t="str">
        <f>IF(Menu!$D$12=$F35,'DATA SISWA'!C35,"")</f>
        <v/>
      </c>
      <c r="L35" s="64" t="str">
        <f>IF(Menu!$D$12=$F35,'DATA SISWA'!D35,"")</f>
        <v/>
      </c>
    </row>
    <row r="36" spans="1:12" ht="18" customHeight="1">
      <c r="A36" s="66">
        <v>34</v>
      </c>
      <c r="B36" s="80" t="s">
        <v>157</v>
      </c>
      <c r="C36" s="81" t="s">
        <v>365</v>
      </c>
      <c r="D36" s="73">
        <v>7637</v>
      </c>
      <c r="E36" s="70" t="s">
        <v>363</v>
      </c>
      <c r="F36" s="64" t="s">
        <v>364</v>
      </c>
      <c r="G36" s="64" t="str">
        <f t="shared" si="0"/>
        <v/>
      </c>
      <c r="I36" s="64" t="str">
        <f>IF(J36="","",COUNT(I$3:I35)+1)</f>
        <v/>
      </c>
      <c r="J36" s="64" t="str">
        <f>IF(Menu!$D$12=$F36,'DATA SISWA'!B36,"")</f>
        <v/>
      </c>
      <c r="K36" s="64" t="str">
        <f>IF(Menu!$D$12=$F36,'DATA SISWA'!C36,"")</f>
        <v/>
      </c>
      <c r="L36" s="64" t="str">
        <f>IF(Menu!$D$12=$F36,'DATA SISWA'!D36,"")</f>
        <v/>
      </c>
    </row>
    <row r="37" spans="1:12" ht="18" customHeight="1" thickBot="1">
      <c r="A37" s="66">
        <v>35</v>
      </c>
      <c r="B37" s="80" t="s">
        <v>158</v>
      </c>
      <c r="C37" s="82" t="s">
        <v>365</v>
      </c>
      <c r="D37" s="73">
        <v>7638</v>
      </c>
      <c r="E37" s="70" t="s">
        <v>363</v>
      </c>
      <c r="F37" s="64" t="s">
        <v>364</v>
      </c>
      <c r="G37" s="64" t="str">
        <f t="shared" si="0"/>
        <v/>
      </c>
      <c r="I37" s="64" t="str">
        <f>IF(J37="","",COUNT(I$3:I36)+1)</f>
        <v/>
      </c>
      <c r="J37" s="64" t="str">
        <f>IF(Menu!$D$12=$F37,'DATA SISWA'!B37,"")</f>
        <v/>
      </c>
      <c r="K37" s="64" t="str">
        <f>IF(Menu!$D$12=$F37,'DATA SISWA'!C37,"")</f>
        <v/>
      </c>
      <c r="L37" s="64" t="str">
        <f>IF(Menu!$D$12=$F37,'DATA SISWA'!D37,"")</f>
        <v/>
      </c>
    </row>
    <row r="38" spans="1:12" ht="18" customHeight="1">
      <c r="A38" s="66">
        <v>36</v>
      </c>
      <c r="B38" s="80" t="s">
        <v>159</v>
      </c>
      <c r="C38" s="81" t="s">
        <v>365</v>
      </c>
      <c r="D38" s="73">
        <v>7639</v>
      </c>
      <c r="E38" s="70" t="s">
        <v>363</v>
      </c>
      <c r="F38" s="64" t="s">
        <v>364</v>
      </c>
      <c r="G38" s="64" t="str">
        <f t="shared" si="0"/>
        <v/>
      </c>
      <c r="I38" s="64" t="str">
        <f>IF(J38="","",COUNT(I$3:I37)+1)</f>
        <v/>
      </c>
      <c r="J38" s="64" t="str">
        <f>IF(Menu!$D$12=$F38,'DATA SISWA'!B38,"")</f>
        <v/>
      </c>
      <c r="K38" s="64" t="str">
        <f>IF(Menu!$D$12=$F38,'DATA SISWA'!C38,"")</f>
        <v/>
      </c>
      <c r="L38" s="64" t="str">
        <f>IF(Menu!$D$12=$F38,'DATA SISWA'!D38,"")</f>
        <v/>
      </c>
    </row>
    <row r="39" spans="1:12" ht="18" customHeight="1">
      <c r="A39" s="66">
        <v>37</v>
      </c>
      <c r="B39" s="71" t="s">
        <v>231</v>
      </c>
      <c r="C39" s="72" t="s">
        <v>362</v>
      </c>
      <c r="D39" s="73">
        <v>7640</v>
      </c>
      <c r="E39" s="70" t="s">
        <v>76</v>
      </c>
      <c r="F39" s="64" t="s">
        <v>95</v>
      </c>
      <c r="G39" s="64" t="str">
        <f t="shared" si="0"/>
        <v>XI Perbankan</v>
      </c>
      <c r="I39" s="64" t="str">
        <f>IF(J39="","",COUNT(I$3:I38)+1)</f>
        <v/>
      </c>
      <c r="J39" s="64" t="str">
        <f>IF(Menu!$D$12=$F39,'DATA SISWA'!B39,"")</f>
        <v/>
      </c>
      <c r="K39" s="64" t="str">
        <f>IF(Menu!$D$12=$F39,'DATA SISWA'!C39,"")</f>
        <v/>
      </c>
      <c r="L39" s="64" t="str">
        <f>IF(Menu!$D$12=$F39,'DATA SISWA'!D39,"")</f>
        <v/>
      </c>
    </row>
    <row r="40" spans="1:12" ht="18" customHeight="1">
      <c r="A40" s="66">
        <v>38</v>
      </c>
      <c r="B40" s="71" t="s">
        <v>232</v>
      </c>
      <c r="C40" s="72" t="s">
        <v>362</v>
      </c>
      <c r="D40" s="73">
        <v>7641</v>
      </c>
      <c r="E40" s="70" t="s">
        <v>76</v>
      </c>
      <c r="F40" s="64" t="s">
        <v>95</v>
      </c>
      <c r="G40" s="64" t="str">
        <f t="shared" si="0"/>
        <v/>
      </c>
      <c r="I40" s="64" t="str">
        <f>IF(J40="","",COUNT(I$3:I39)+1)</f>
        <v/>
      </c>
      <c r="J40" s="64" t="str">
        <f>IF(Menu!$D$12=$F40,'DATA SISWA'!B40,"")</f>
        <v/>
      </c>
      <c r="K40" s="64" t="str">
        <f>IF(Menu!$D$12=$F40,'DATA SISWA'!C40,"")</f>
        <v/>
      </c>
      <c r="L40" s="64" t="str">
        <f>IF(Menu!$D$12=$F40,'DATA SISWA'!D40,"")</f>
        <v/>
      </c>
    </row>
    <row r="41" spans="1:12" ht="18" customHeight="1">
      <c r="A41" s="66">
        <v>39</v>
      </c>
      <c r="B41" s="71" t="s">
        <v>233</v>
      </c>
      <c r="C41" s="72" t="s">
        <v>365</v>
      </c>
      <c r="D41" s="73">
        <v>7643</v>
      </c>
      <c r="E41" s="70" t="s">
        <v>76</v>
      </c>
      <c r="F41" s="64" t="s">
        <v>95</v>
      </c>
      <c r="G41" s="64" t="str">
        <f t="shared" si="0"/>
        <v/>
      </c>
      <c r="I41" s="64" t="str">
        <f>IF(J41="","",COUNT(I$3:I40)+1)</f>
        <v/>
      </c>
      <c r="J41" s="64" t="str">
        <f>IF(Menu!$D$12=$F41,'DATA SISWA'!B41,"")</f>
        <v/>
      </c>
      <c r="K41" s="64" t="str">
        <f>IF(Menu!$D$12=$F41,'DATA SISWA'!C41,"")</f>
        <v/>
      </c>
      <c r="L41" s="64" t="str">
        <f>IF(Menu!$D$12=$F41,'DATA SISWA'!D41,"")</f>
        <v/>
      </c>
    </row>
    <row r="42" spans="1:12" ht="18" customHeight="1">
      <c r="A42" s="66">
        <v>40</v>
      </c>
      <c r="B42" s="71" t="s">
        <v>234</v>
      </c>
      <c r="C42" s="72" t="s">
        <v>362</v>
      </c>
      <c r="D42" s="73">
        <v>7644</v>
      </c>
      <c r="E42" s="70" t="s">
        <v>76</v>
      </c>
      <c r="F42" s="64" t="s">
        <v>95</v>
      </c>
      <c r="G42" s="64" t="str">
        <f t="shared" si="0"/>
        <v/>
      </c>
      <c r="I42" s="64" t="str">
        <f>IF(J42="","",COUNT(I$3:I41)+1)</f>
        <v/>
      </c>
      <c r="J42" s="64" t="str">
        <f>IF(Menu!$D$12=$F42,'DATA SISWA'!B42,"")</f>
        <v/>
      </c>
      <c r="K42" s="64" t="str">
        <f>IF(Menu!$D$12=$F42,'DATA SISWA'!C42,"")</f>
        <v/>
      </c>
      <c r="L42" s="64" t="str">
        <f>IF(Menu!$D$12=$F42,'DATA SISWA'!D42,"")</f>
        <v/>
      </c>
    </row>
    <row r="43" spans="1:12" ht="18" customHeight="1">
      <c r="A43" s="66">
        <v>41</v>
      </c>
      <c r="B43" s="71" t="s">
        <v>235</v>
      </c>
      <c r="C43" s="72" t="s">
        <v>365</v>
      </c>
      <c r="D43" s="73">
        <v>7645</v>
      </c>
      <c r="E43" s="70" t="s">
        <v>76</v>
      </c>
      <c r="F43" s="64" t="s">
        <v>95</v>
      </c>
      <c r="G43" s="64" t="str">
        <f t="shared" si="0"/>
        <v/>
      </c>
      <c r="I43" s="64" t="str">
        <f>IF(J43="","",COUNT(I$3:I42)+1)</f>
        <v/>
      </c>
      <c r="J43" s="64" t="str">
        <f>IF(Menu!$D$12=$F43,'DATA SISWA'!B43,"")</f>
        <v/>
      </c>
      <c r="K43" s="64" t="str">
        <f>IF(Menu!$D$12=$F43,'DATA SISWA'!C43,"")</f>
        <v/>
      </c>
      <c r="L43" s="64" t="str">
        <f>IF(Menu!$D$12=$F43,'DATA SISWA'!D43,"")</f>
        <v/>
      </c>
    </row>
    <row r="44" spans="1:12" ht="15.75">
      <c r="A44" s="66">
        <v>42</v>
      </c>
      <c r="B44" s="83" t="s">
        <v>236</v>
      </c>
      <c r="C44" s="84" t="s">
        <v>365</v>
      </c>
      <c r="D44" s="85">
        <v>7646</v>
      </c>
      <c r="E44" s="86" t="s">
        <v>76</v>
      </c>
      <c r="F44" s="64" t="s">
        <v>95</v>
      </c>
      <c r="G44" s="64" t="str">
        <f t="shared" si="0"/>
        <v/>
      </c>
      <c r="I44" s="64" t="str">
        <f>IF(J44="","",COUNT(I$3:I43)+1)</f>
        <v/>
      </c>
      <c r="J44" s="64" t="str">
        <f>IF(Menu!$D$12=$F44,'DATA SISWA'!B44,"")</f>
        <v/>
      </c>
      <c r="K44" s="64" t="str">
        <f>IF(Menu!$D$12=$F44,'DATA SISWA'!C44,"")</f>
        <v/>
      </c>
      <c r="L44" s="64" t="str">
        <f>IF(Menu!$D$12=$F44,'DATA SISWA'!D44,"")</f>
        <v/>
      </c>
    </row>
    <row r="45" spans="1:12" ht="15.75">
      <c r="A45" s="66">
        <v>43</v>
      </c>
      <c r="B45" s="83" t="s">
        <v>237</v>
      </c>
      <c r="C45" s="84" t="s">
        <v>365</v>
      </c>
      <c r="D45" s="85">
        <v>7647</v>
      </c>
      <c r="E45" s="86" t="s">
        <v>76</v>
      </c>
      <c r="F45" s="64" t="s">
        <v>95</v>
      </c>
      <c r="G45" s="64" t="str">
        <f t="shared" si="0"/>
        <v/>
      </c>
      <c r="I45" s="64" t="str">
        <f>IF(J45="","",COUNT(I$3:I44)+1)</f>
        <v/>
      </c>
      <c r="J45" s="64" t="str">
        <f>IF(Menu!$D$12=$F45,'DATA SISWA'!B45,"")</f>
        <v/>
      </c>
      <c r="K45" s="64" t="str">
        <f>IF(Menu!$D$12=$F45,'DATA SISWA'!C45,"")</f>
        <v/>
      </c>
      <c r="L45" s="64" t="str">
        <f>IF(Menu!$D$12=$F45,'DATA SISWA'!D45,"")</f>
        <v/>
      </c>
    </row>
    <row r="46" spans="1:12" ht="15.75">
      <c r="A46" s="66">
        <v>44</v>
      </c>
      <c r="B46" s="83" t="s">
        <v>238</v>
      </c>
      <c r="C46" s="84" t="s">
        <v>365</v>
      </c>
      <c r="D46" s="85">
        <v>7648</v>
      </c>
      <c r="E46" s="86" t="s">
        <v>76</v>
      </c>
      <c r="F46" s="64" t="s">
        <v>95</v>
      </c>
      <c r="G46" s="64" t="str">
        <f t="shared" si="0"/>
        <v/>
      </c>
      <c r="I46" s="64" t="str">
        <f>IF(J46="","",COUNT(I$3:I45)+1)</f>
        <v/>
      </c>
      <c r="J46" s="64" t="str">
        <f>IF(Menu!$D$12=$F46,'DATA SISWA'!B46,"")</f>
        <v/>
      </c>
      <c r="K46" s="64" t="str">
        <f>IF(Menu!$D$12=$F46,'DATA SISWA'!C46,"")</f>
        <v/>
      </c>
      <c r="L46" s="64" t="str">
        <f>IF(Menu!$D$12=$F46,'DATA SISWA'!D46,"")</f>
        <v/>
      </c>
    </row>
    <row r="47" spans="1:12" ht="15.75">
      <c r="A47" s="66">
        <v>45</v>
      </c>
      <c r="B47" s="83" t="s">
        <v>239</v>
      </c>
      <c r="C47" s="84" t="s">
        <v>365</v>
      </c>
      <c r="D47" s="85">
        <v>7649</v>
      </c>
      <c r="E47" s="86" t="s">
        <v>76</v>
      </c>
      <c r="F47" s="64" t="s">
        <v>95</v>
      </c>
      <c r="G47" s="64" t="str">
        <f t="shared" si="0"/>
        <v/>
      </c>
      <c r="I47" s="64" t="str">
        <f>IF(J47="","",COUNT(I$3:I46)+1)</f>
        <v/>
      </c>
      <c r="J47" s="64" t="str">
        <f>IF(Menu!$D$12=$F47,'DATA SISWA'!B47,"")</f>
        <v/>
      </c>
      <c r="K47" s="64" t="str">
        <f>IF(Menu!$D$12=$F47,'DATA SISWA'!C47,"")</f>
        <v/>
      </c>
      <c r="L47" s="64" t="str">
        <f>IF(Menu!$D$12=$F47,'DATA SISWA'!D47,"")</f>
        <v/>
      </c>
    </row>
    <row r="48" spans="1:12" ht="15.75">
      <c r="A48" s="66">
        <v>46</v>
      </c>
      <c r="B48" s="87" t="s">
        <v>240</v>
      </c>
      <c r="C48" s="88" t="s">
        <v>365</v>
      </c>
      <c r="D48" s="89">
        <v>7651</v>
      </c>
      <c r="E48" s="86" t="s">
        <v>76</v>
      </c>
      <c r="F48" s="64" t="s">
        <v>95</v>
      </c>
      <c r="G48" s="64" t="str">
        <f t="shared" si="0"/>
        <v/>
      </c>
      <c r="I48" s="64" t="str">
        <f>IF(J48="","",COUNT(I$3:I47)+1)</f>
        <v/>
      </c>
      <c r="J48" s="64" t="str">
        <f>IF(Menu!$D$12=$F48,'DATA SISWA'!B48,"")</f>
        <v/>
      </c>
      <c r="K48" s="64" t="str">
        <f>IF(Menu!$D$12=$F48,'DATA SISWA'!C48,"")</f>
        <v/>
      </c>
      <c r="L48" s="64" t="str">
        <f>IF(Menu!$D$12=$F48,'DATA SISWA'!D48,"")</f>
        <v/>
      </c>
    </row>
    <row r="49" spans="1:12" ht="15.75">
      <c r="A49" s="66">
        <v>47</v>
      </c>
      <c r="B49" s="83" t="s">
        <v>241</v>
      </c>
      <c r="C49" s="84" t="s">
        <v>365</v>
      </c>
      <c r="D49" s="85">
        <v>7652</v>
      </c>
      <c r="E49" s="86" t="s">
        <v>76</v>
      </c>
      <c r="F49" s="64" t="s">
        <v>95</v>
      </c>
      <c r="G49" s="64" t="str">
        <f t="shared" si="0"/>
        <v/>
      </c>
      <c r="I49" s="64" t="str">
        <f>IF(J49="","",COUNT(I$3:I48)+1)</f>
        <v/>
      </c>
      <c r="J49" s="64" t="str">
        <f>IF(Menu!$D$12=$F49,'DATA SISWA'!B49,"")</f>
        <v/>
      </c>
      <c r="K49" s="64" t="str">
        <f>IF(Menu!$D$12=$F49,'DATA SISWA'!C49,"")</f>
        <v/>
      </c>
      <c r="L49" s="64" t="str">
        <f>IF(Menu!$D$12=$F49,'DATA SISWA'!D49,"")</f>
        <v/>
      </c>
    </row>
    <row r="50" spans="1:12" ht="15.75">
      <c r="A50" s="66">
        <v>48</v>
      </c>
      <c r="B50" s="83" t="s">
        <v>242</v>
      </c>
      <c r="C50" s="84" t="s">
        <v>365</v>
      </c>
      <c r="D50" s="85">
        <v>7653</v>
      </c>
      <c r="E50" s="86" t="s">
        <v>76</v>
      </c>
      <c r="F50" s="64" t="s">
        <v>95</v>
      </c>
      <c r="G50" s="64" t="str">
        <f t="shared" si="0"/>
        <v/>
      </c>
      <c r="I50" s="64" t="str">
        <f>IF(J50="","",COUNT(I$3:I49)+1)</f>
        <v/>
      </c>
      <c r="J50" s="64" t="str">
        <f>IF(Menu!$D$12=$F50,'DATA SISWA'!B50,"")</f>
        <v/>
      </c>
      <c r="K50" s="64" t="str">
        <f>IF(Menu!$D$12=$F50,'DATA SISWA'!C50,"")</f>
        <v/>
      </c>
      <c r="L50" s="64" t="str">
        <f>IF(Menu!$D$12=$F50,'DATA SISWA'!D50,"")</f>
        <v/>
      </c>
    </row>
    <row r="51" spans="1:12" ht="15.75">
      <c r="A51" s="66">
        <v>49</v>
      </c>
      <c r="B51" s="83" t="s">
        <v>243</v>
      </c>
      <c r="C51" s="84" t="s">
        <v>365</v>
      </c>
      <c r="D51" s="85">
        <v>7654</v>
      </c>
      <c r="E51" s="86" t="s">
        <v>76</v>
      </c>
      <c r="F51" s="64" t="s">
        <v>95</v>
      </c>
      <c r="G51" s="64" t="str">
        <f t="shared" si="0"/>
        <v/>
      </c>
      <c r="I51" s="64" t="str">
        <f>IF(J51="","",COUNT(I$3:I50)+1)</f>
        <v/>
      </c>
      <c r="J51" s="64" t="str">
        <f>IF(Menu!$D$12=$F51,'DATA SISWA'!B51,"")</f>
        <v/>
      </c>
      <c r="K51" s="64" t="str">
        <f>IF(Menu!$D$12=$F51,'DATA SISWA'!C51,"")</f>
        <v/>
      </c>
      <c r="L51" s="64" t="str">
        <f>IF(Menu!$D$12=$F51,'DATA SISWA'!D51,"")</f>
        <v/>
      </c>
    </row>
    <row r="52" spans="1:12" ht="15.75">
      <c r="A52" s="66">
        <v>50</v>
      </c>
      <c r="B52" s="83" t="s">
        <v>244</v>
      </c>
      <c r="C52" s="84" t="s">
        <v>365</v>
      </c>
      <c r="D52" s="85">
        <v>7655</v>
      </c>
      <c r="E52" s="86" t="s">
        <v>76</v>
      </c>
      <c r="F52" s="64" t="s">
        <v>95</v>
      </c>
      <c r="G52" s="64" t="str">
        <f t="shared" si="0"/>
        <v/>
      </c>
      <c r="I52" s="64" t="str">
        <f>IF(J52="","",COUNT(I$3:I51)+1)</f>
        <v/>
      </c>
      <c r="J52" s="64" t="str">
        <f>IF(Menu!$D$12=$F52,'DATA SISWA'!B52,"")</f>
        <v/>
      </c>
      <c r="K52" s="64" t="str">
        <f>IF(Menu!$D$12=$F52,'DATA SISWA'!C52,"")</f>
        <v/>
      </c>
      <c r="L52" s="64" t="str">
        <f>IF(Menu!$D$12=$F52,'DATA SISWA'!D52,"")</f>
        <v/>
      </c>
    </row>
    <row r="53" spans="1:12" ht="15.75">
      <c r="A53" s="66">
        <v>51</v>
      </c>
      <c r="B53" s="83" t="s">
        <v>245</v>
      </c>
      <c r="C53" s="84" t="s">
        <v>362</v>
      </c>
      <c r="D53" s="85">
        <v>7656</v>
      </c>
      <c r="E53" s="86" t="s">
        <v>76</v>
      </c>
      <c r="F53" s="64" t="s">
        <v>95</v>
      </c>
      <c r="G53" s="64" t="str">
        <f t="shared" si="0"/>
        <v/>
      </c>
      <c r="I53" s="64" t="str">
        <f>IF(J53="","",COUNT(I$3:I52)+1)</f>
        <v/>
      </c>
      <c r="J53" s="64" t="str">
        <f>IF(Menu!$D$12=$F53,'DATA SISWA'!B53,"")</f>
        <v/>
      </c>
      <c r="K53" s="64" t="str">
        <f>IF(Menu!$D$12=$F53,'DATA SISWA'!C53,"")</f>
        <v/>
      </c>
      <c r="L53" s="64" t="str">
        <f>IF(Menu!$D$12=$F53,'DATA SISWA'!D53,"")</f>
        <v/>
      </c>
    </row>
    <row r="54" spans="1:12" ht="15.75">
      <c r="A54" s="66">
        <v>52</v>
      </c>
      <c r="B54" s="83" t="s">
        <v>246</v>
      </c>
      <c r="C54" s="84" t="s">
        <v>365</v>
      </c>
      <c r="D54" s="85">
        <v>7658</v>
      </c>
      <c r="E54" s="86" t="s">
        <v>76</v>
      </c>
      <c r="F54" s="64" t="s">
        <v>95</v>
      </c>
      <c r="G54" s="64" t="str">
        <f t="shared" si="0"/>
        <v/>
      </c>
      <c r="I54" s="64" t="str">
        <f>IF(J54="","",COUNT(I$3:I53)+1)</f>
        <v/>
      </c>
      <c r="J54" s="64" t="str">
        <f>IF(Menu!$D$12=$F54,'DATA SISWA'!B54,"")</f>
        <v/>
      </c>
      <c r="K54" s="64" t="str">
        <f>IF(Menu!$D$12=$F54,'DATA SISWA'!C54,"")</f>
        <v/>
      </c>
      <c r="L54" s="64" t="str">
        <f>IF(Menu!$D$12=$F54,'DATA SISWA'!D54,"")</f>
        <v/>
      </c>
    </row>
    <row r="55" spans="1:12" ht="15.75">
      <c r="A55" s="66">
        <v>53</v>
      </c>
      <c r="B55" s="83" t="s">
        <v>247</v>
      </c>
      <c r="C55" s="84" t="s">
        <v>365</v>
      </c>
      <c r="D55" s="85">
        <v>7659</v>
      </c>
      <c r="E55" s="86" t="s">
        <v>76</v>
      </c>
      <c r="F55" s="64" t="s">
        <v>95</v>
      </c>
      <c r="G55" s="64" t="str">
        <f t="shared" si="0"/>
        <v/>
      </c>
      <c r="I55" s="64" t="str">
        <f>IF(J55="","",COUNT(I$3:I54)+1)</f>
        <v/>
      </c>
      <c r="J55" s="64" t="str">
        <f>IF(Menu!$D$12=$F55,'DATA SISWA'!B55,"")</f>
        <v/>
      </c>
      <c r="K55" s="64" t="str">
        <f>IF(Menu!$D$12=$F55,'DATA SISWA'!C55,"")</f>
        <v/>
      </c>
      <c r="L55" s="64" t="str">
        <f>IF(Menu!$D$12=$F55,'DATA SISWA'!D55,"")</f>
        <v/>
      </c>
    </row>
    <row r="56" spans="1:12" ht="15.75">
      <c r="A56" s="66">
        <v>54</v>
      </c>
      <c r="B56" s="83" t="s">
        <v>248</v>
      </c>
      <c r="C56" s="84" t="s">
        <v>365</v>
      </c>
      <c r="D56" s="85">
        <v>7660</v>
      </c>
      <c r="E56" s="86" t="s">
        <v>76</v>
      </c>
      <c r="F56" s="64" t="s">
        <v>95</v>
      </c>
      <c r="G56" s="64" t="str">
        <f t="shared" si="0"/>
        <v/>
      </c>
      <c r="I56" s="64" t="str">
        <f>IF(J56="","",COUNT(I$3:I55)+1)</f>
        <v/>
      </c>
      <c r="J56" s="64" t="str">
        <f>IF(Menu!$D$12=$F56,'DATA SISWA'!B56,"")</f>
        <v/>
      </c>
      <c r="K56" s="64" t="str">
        <f>IF(Menu!$D$12=$F56,'DATA SISWA'!C56,"")</f>
        <v/>
      </c>
      <c r="L56" s="64" t="str">
        <f>IF(Menu!$D$12=$F56,'DATA SISWA'!D56,"")</f>
        <v/>
      </c>
    </row>
    <row r="57" spans="1:12" ht="15.75">
      <c r="A57" s="66">
        <v>55</v>
      </c>
      <c r="B57" s="83" t="s">
        <v>249</v>
      </c>
      <c r="C57" s="84" t="s">
        <v>365</v>
      </c>
      <c r="D57" s="85">
        <v>7661</v>
      </c>
      <c r="E57" s="86" t="s">
        <v>76</v>
      </c>
      <c r="F57" s="64" t="s">
        <v>95</v>
      </c>
      <c r="G57" s="64" t="str">
        <f t="shared" si="0"/>
        <v/>
      </c>
      <c r="I57" s="64" t="str">
        <f>IF(J57="","",COUNT(I$3:I56)+1)</f>
        <v/>
      </c>
      <c r="J57" s="64" t="str">
        <f>IF(Menu!$D$12=$F57,'DATA SISWA'!B57,"")</f>
        <v/>
      </c>
      <c r="K57" s="64" t="str">
        <f>IF(Menu!$D$12=$F57,'DATA SISWA'!C57,"")</f>
        <v/>
      </c>
      <c r="L57" s="64" t="str">
        <f>IF(Menu!$D$12=$F57,'DATA SISWA'!D57,"")</f>
        <v/>
      </c>
    </row>
    <row r="58" spans="1:12" ht="15.75">
      <c r="A58" s="66">
        <v>56</v>
      </c>
      <c r="B58" s="83" t="s">
        <v>250</v>
      </c>
      <c r="C58" s="84" t="s">
        <v>362</v>
      </c>
      <c r="D58" s="85">
        <v>7663</v>
      </c>
      <c r="E58" s="86" t="s">
        <v>76</v>
      </c>
      <c r="F58" s="64" t="s">
        <v>95</v>
      </c>
      <c r="G58" s="64" t="str">
        <f t="shared" si="0"/>
        <v/>
      </c>
      <c r="I58" s="64" t="str">
        <f>IF(J58="","",COUNT(I$3:I57)+1)</f>
        <v/>
      </c>
      <c r="J58" s="64" t="str">
        <f>IF(Menu!$D$12=$F58,'DATA SISWA'!B58,"")</f>
        <v/>
      </c>
      <c r="K58" s="64" t="str">
        <f>IF(Menu!$D$12=$F58,'DATA SISWA'!C58,"")</f>
        <v/>
      </c>
      <c r="L58" s="64" t="str">
        <f>IF(Menu!$D$12=$F58,'DATA SISWA'!D58,"")</f>
        <v/>
      </c>
    </row>
    <row r="59" spans="1:12" ht="15.75">
      <c r="A59" s="66">
        <v>57</v>
      </c>
      <c r="B59" s="83" t="s">
        <v>251</v>
      </c>
      <c r="C59" s="84" t="s">
        <v>362</v>
      </c>
      <c r="D59" s="85">
        <v>7664</v>
      </c>
      <c r="E59" s="86" t="s">
        <v>76</v>
      </c>
      <c r="F59" s="64" t="s">
        <v>95</v>
      </c>
      <c r="G59" s="64" t="str">
        <f t="shared" si="0"/>
        <v/>
      </c>
      <c r="I59" s="64" t="str">
        <f>IF(J59="","",COUNT(I$3:I58)+1)</f>
        <v/>
      </c>
      <c r="J59" s="64" t="str">
        <f>IF(Menu!$D$12=$F59,'DATA SISWA'!B59,"")</f>
        <v/>
      </c>
      <c r="K59" s="64" t="str">
        <f>IF(Menu!$D$12=$F59,'DATA SISWA'!C59,"")</f>
        <v/>
      </c>
      <c r="L59" s="64" t="str">
        <f>IF(Menu!$D$12=$F59,'DATA SISWA'!D59,"")</f>
        <v/>
      </c>
    </row>
    <row r="60" spans="1:12" ht="15.75">
      <c r="A60" s="66">
        <v>58</v>
      </c>
      <c r="B60" s="87" t="s">
        <v>252</v>
      </c>
      <c r="C60" s="88" t="s">
        <v>365</v>
      </c>
      <c r="D60" s="89">
        <v>7665</v>
      </c>
      <c r="E60" s="86" t="s">
        <v>76</v>
      </c>
      <c r="F60" s="64" t="s">
        <v>95</v>
      </c>
      <c r="G60" s="64" t="str">
        <f t="shared" si="0"/>
        <v/>
      </c>
      <c r="I60" s="64" t="str">
        <f>IF(J60="","",COUNT(I$3:I59)+1)</f>
        <v/>
      </c>
      <c r="J60" s="64" t="str">
        <f>IF(Menu!$D$12=$F60,'DATA SISWA'!B60,"")</f>
        <v/>
      </c>
      <c r="K60" s="64" t="str">
        <f>IF(Menu!$D$12=$F60,'DATA SISWA'!C60,"")</f>
        <v/>
      </c>
      <c r="L60" s="64" t="str">
        <f>IF(Menu!$D$12=$F60,'DATA SISWA'!D60,"")</f>
        <v/>
      </c>
    </row>
    <row r="61" spans="1:12" ht="15.75">
      <c r="A61" s="66">
        <v>59</v>
      </c>
      <c r="B61" s="90" t="s">
        <v>253</v>
      </c>
      <c r="C61" s="88" t="s">
        <v>365</v>
      </c>
      <c r="D61" s="89">
        <v>7666</v>
      </c>
      <c r="E61" s="86" t="s">
        <v>76</v>
      </c>
      <c r="F61" s="64" t="s">
        <v>95</v>
      </c>
      <c r="G61" s="64" t="str">
        <f t="shared" si="0"/>
        <v/>
      </c>
      <c r="I61" s="64" t="str">
        <f>IF(J61="","",COUNT(I$3:I60)+1)</f>
        <v/>
      </c>
      <c r="J61" s="64" t="str">
        <f>IF(Menu!$D$12=$F61,'DATA SISWA'!B61,"")</f>
        <v/>
      </c>
      <c r="K61" s="64" t="str">
        <f>IF(Menu!$D$12=$F61,'DATA SISWA'!C61,"")</f>
        <v/>
      </c>
      <c r="L61" s="64" t="str">
        <f>IF(Menu!$D$12=$F61,'DATA SISWA'!D61,"")</f>
        <v/>
      </c>
    </row>
    <row r="62" spans="1:12" ht="15.75">
      <c r="A62" s="66">
        <v>60</v>
      </c>
      <c r="B62" s="83" t="s">
        <v>254</v>
      </c>
      <c r="C62" s="84" t="s">
        <v>365</v>
      </c>
      <c r="D62" s="85">
        <v>7667</v>
      </c>
      <c r="E62" s="86" t="s">
        <v>76</v>
      </c>
      <c r="F62" s="64" t="s">
        <v>95</v>
      </c>
      <c r="G62" s="64" t="str">
        <f t="shared" si="0"/>
        <v/>
      </c>
      <c r="I62" s="64" t="str">
        <f>IF(J62="","",COUNT(I$3:I61)+1)</f>
        <v/>
      </c>
      <c r="J62" s="64" t="str">
        <f>IF(Menu!$D$12=$F62,'DATA SISWA'!B62,"")</f>
        <v/>
      </c>
      <c r="K62" s="64" t="str">
        <f>IF(Menu!$D$12=$F62,'DATA SISWA'!C62,"")</f>
        <v/>
      </c>
      <c r="L62" s="64" t="str">
        <f>IF(Menu!$D$12=$F62,'DATA SISWA'!D62,"")</f>
        <v/>
      </c>
    </row>
    <row r="63" spans="1:12" ht="15.75">
      <c r="A63" s="66">
        <v>61</v>
      </c>
      <c r="B63" s="83" t="s">
        <v>255</v>
      </c>
      <c r="C63" s="84" t="s">
        <v>365</v>
      </c>
      <c r="D63" s="85">
        <v>7668</v>
      </c>
      <c r="E63" s="86" t="s">
        <v>76</v>
      </c>
      <c r="F63" s="64" t="s">
        <v>95</v>
      </c>
      <c r="G63" s="64" t="str">
        <f t="shared" si="0"/>
        <v/>
      </c>
      <c r="I63" s="64" t="str">
        <f>IF(J63="","",COUNT(I$3:I62)+1)</f>
        <v/>
      </c>
      <c r="J63" s="64" t="str">
        <f>IF(Menu!$D$12=$F63,'DATA SISWA'!B63,"")</f>
        <v/>
      </c>
      <c r="K63" s="64" t="str">
        <f>IF(Menu!$D$12=$F63,'DATA SISWA'!C63,"")</f>
        <v/>
      </c>
      <c r="L63" s="64" t="str">
        <f>IF(Menu!$D$12=$F63,'DATA SISWA'!D63,"")</f>
        <v/>
      </c>
    </row>
    <row r="64" spans="1:12" ht="15.75">
      <c r="A64" s="66">
        <v>62</v>
      </c>
      <c r="B64" s="83" t="s">
        <v>256</v>
      </c>
      <c r="C64" s="84" t="s">
        <v>365</v>
      </c>
      <c r="D64" s="85">
        <v>7669</v>
      </c>
      <c r="E64" s="86" t="s">
        <v>76</v>
      </c>
      <c r="F64" s="64" t="s">
        <v>95</v>
      </c>
      <c r="G64" s="64" t="str">
        <f t="shared" si="0"/>
        <v/>
      </c>
      <c r="I64" s="64" t="str">
        <f>IF(J64="","",COUNT(I$3:I63)+1)</f>
        <v/>
      </c>
      <c r="J64" s="64" t="str">
        <f>IF(Menu!$D$12=$F64,'DATA SISWA'!B64,"")</f>
        <v/>
      </c>
      <c r="K64" s="64" t="str">
        <f>IF(Menu!$D$12=$F64,'DATA SISWA'!C64,"")</f>
        <v/>
      </c>
      <c r="L64" s="64" t="str">
        <f>IF(Menu!$D$12=$F64,'DATA SISWA'!D64,"")</f>
        <v/>
      </c>
    </row>
    <row r="65" spans="1:12" ht="15.75">
      <c r="A65" s="66">
        <v>63</v>
      </c>
      <c r="B65" s="83" t="s">
        <v>257</v>
      </c>
      <c r="C65" s="84" t="s">
        <v>365</v>
      </c>
      <c r="D65" s="85">
        <v>7670</v>
      </c>
      <c r="E65" s="86" t="s">
        <v>76</v>
      </c>
      <c r="F65" s="64" t="s">
        <v>95</v>
      </c>
      <c r="G65" s="64" t="str">
        <f t="shared" si="0"/>
        <v/>
      </c>
      <c r="I65" s="64" t="str">
        <f>IF(J65="","",COUNT(I$3:I64)+1)</f>
        <v/>
      </c>
      <c r="J65" s="64" t="str">
        <f>IF(Menu!$D$12=$F65,'DATA SISWA'!B65,"")</f>
        <v/>
      </c>
      <c r="K65" s="64" t="str">
        <f>IF(Menu!$D$12=$F65,'DATA SISWA'!C65,"")</f>
        <v/>
      </c>
      <c r="L65" s="64" t="str">
        <f>IF(Menu!$D$12=$F65,'DATA SISWA'!D65,"")</f>
        <v/>
      </c>
    </row>
    <row r="66" spans="1:12" ht="15.75">
      <c r="A66" s="66">
        <v>64</v>
      </c>
      <c r="B66" s="91" t="s">
        <v>258</v>
      </c>
      <c r="C66" s="92" t="s">
        <v>365</v>
      </c>
      <c r="D66" s="93">
        <v>7671</v>
      </c>
      <c r="E66" s="77" t="s">
        <v>76</v>
      </c>
      <c r="F66" s="64" t="s">
        <v>95</v>
      </c>
      <c r="G66" s="64" t="str">
        <f t="shared" si="0"/>
        <v/>
      </c>
      <c r="I66" s="64" t="str">
        <f>IF(J66="","",COUNT(I$3:I65)+1)</f>
        <v/>
      </c>
      <c r="J66" s="64" t="str">
        <f>IF(Menu!$D$12=$F66,'DATA SISWA'!B66,"")</f>
        <v/>
      </c>
      <c r="K66" s="64" t="str">
        <f>IF(Menu!$D$12=$F66,'DATA SISWA'!C66,"")</f>
        <v/>
      </c>
      <c r="L66" s="64" t="str">
        <f>IF(Menu!$D$12=$F66,'DATA SISWA'!D66,"")</f>
        <v/>
      </c>
    </row>
    <row r="67" spans="1:12" ht="15.75">
      <c r="A67" s="66">
        <v>65</v>
      </c>
      <c r="B67" s="83" t="s">
        <v>259</v>
      </c>
      <c r="C67" s="84" t="s">
        <v>365</v>
      </c>
      <c r="D67" s="85">
        <v>7672</v>
      </c>
      <c r="E67" s="86" t="s">
        <v>76</v>
      </c>
      <c r="F67" s="64" t="s">
        <v>95</v>
      </c>
      <c r="G67" s="64" t="str">
        <f t="shared" si="0"/>
        <v/>
      </c>
      <c r="I67" s="64" t="str">
        <f>IF(J67="","",COUNT(I$3:I66)+1)</f>
        <v/>
      </c>
      <c r="J67" s="64" t="str">
        <f>IF(Menu!$D$12=$F67,'DATA SISWA'!B67,"")</f>
        <v/>
      </c>
      <c r="K67" s="64" t="str">
        <f>IF(Menu!$D$12=$F67,'DATA SISWA'!C67,"")</f>
        <v/>
      </c>
      <c r="L67" s="64" t="str">
        <f>IF(Menu!$D$12=$F67,'DATA SISWA'!D67,"")</f>
        <v/>
      </c>
    </row>
    <row r="68" spans="1:12" ht="15.75">
      <c r="A68" s="66">
        <v>66</v>
      </c>
      <c r="B68" s="83" t="s">
        <v>260</v>
      </c>
      <c r="C68" s="84" t="s">
        <v>365</v>
      </c>
      <c r="D68" s="85">
        <v>7673</v>
      </c>
      <c r="E68" s="86" t="s">
        <v>76</v>
      </c>
      <c r="F68" s="64" t="s">
        <v>95</v>
      </c>
      <c r="G68" s="64" t="str">
        <f t="shared" si="0"/>
        <v/>
      </c>
      <c r="I68" s="64" t="str">
        <f>IF(J68="","",COUNT(I$3:I67)+1)</f>
        <v/>
      </c>
      <c r="J68" s="64" t="str">
        <f>IF(Menu!$D$12=$F68,'DATA SISWA'!B68,"")</f>
        <v/>
      </c>
      <c r="K68" s="64" t="str">
        <f>IF(Menu!$D$12=$F68,'DATA SISWA'!C68,"")</f>
        <v/>
      </c>
      <c r="L68" s="64" t="str">
        <f>IF(Menu!$D$12=$F68,'DATA SISWA'!D68,"")</f>
        <v/>
      </c>
    </row>
    <row r="69" spans="1:12" ht="15.75">
      <c r="A69" s="66">
        <v>67</v>
      </c>
      <c r="B69" s="94" t="s">
        <v>261</v>
      </c>
      <c r="C69" s="95" t="s">
        <v>365</v>
      </c>
      <c r="D69" s="85">
        <v>7674</v>
      </c>
      <c r="E69" s="86" t="s">
        <v>76</v>
      </c>
      <c r="F69" s="64" t="s">
        <v>95</v>
      </c>
      <c r="G69" s="64" t="str">
        <f t="shared" ref="G69:G132" si="1">IF(F69=F68,"",F69)</f>
        <v/>
      </c>
      <c r="I69" s="64" t="str">
        <f>IF(J69="","",COUNT(I$3:I68)+1)</f>
        <v/>
      </c>
      <c r="J69" s="64" t="str">
        <f>IF(Menu!$D$12=$F69,'DATA SISWA'!B69,"")</f>
        <v/>
      </c>
      <c r="K69" s="64" t="str">
        <f>IF(Menu!$D$12=$F69,'DATA SISWA'!C69,"")</f>
        <v/>
      </c>
      <c r="L69" s="64" t="str">
        <f>IF(Menu!$D$12=$F69,'DATA SISWA'!D69,"")</f>
        <v/>
      </c>
    </row>
    <row r="70" spans="1:12" ht="15.75">
      <c r="A70" s="66">
        <v>68</v>
      </c>
      <c r="B70" s="94" t="s">
        <v>262</v>
      </c>
      <c r="C70" s="96" t="s">
        <v>365</v>
      </c>
      <c r="D70" s="85">
        <v>7675</v>
      </c>
      <c r="E70" s="86" t="s">
        <v>76</v>
      </c>
      <c r="F70" s="64" t="s">
        <v>95</v>
      </c>
      <c r="G70" s="64" t="str">
        <f t="shared" si="1"/>
        <v/>
      </c>
      <c r="I70" s="64" t="str">
        <f>IF(J70="","",COUNT(I$3:I69)+1)</f>
        <v/>
      </c>
      <c r="J70" s="64" t="str">
        <f>IF(Menu!$D$12=$F70,'DATA SISWA'!B70,"")</f>
        <v/>
      </c>
      <c r="K70" s="64" t="str">
        <f>IF(Menu!$D$12=$F70,'DATA SISWA'!C70,"")</f>
        <v/>
      </c>
      <c r="L70" s="64" t="str">
        <f>IF(Menu!$D$12=$F70,'DATA SISWA'!D70,"")</f>
        <v/>
      </c>
    </row>
    <row r="71" spans="1:12" ht="15.75">
      <c r="A71" s="66">
        <v>69</v>
      </c>
      <c r="B71" s="97" t="s">
        <v>263</v>
      </c>
      <c r="C71" s="84" t="s">
        <v>365</v>
      </c>
      <c r="D71" s="98">
        <v>7676</v>
      </c>
      <c r="E71" s="86" t="s">
        <v>76</v>
      </c>
      <c r="F71" s="64" t="s">
        <v>95</v>
      </c>
      <c r="G71" s="64" t="str">
        <f t="shared" si="1"/>
        <v/>
      </c>
      <c r="I71" s="64" t="str">
        <f>IF(J71="","",COUNT(I$3:I70)+1)</f>
        <v/>
      </c>
      <c r="J71" s="64" t="str">
        <f>IF(Menu!$D$12=$F71,'DATA SISWA'!B71,"")</f>
        <v/>
      </c>
      <c r="K71" s="64" t="str">
        <f>IF(Menu!$D$12=$F71,'DATA SISWA'!C71,"")</f>
        <v/>
      </c>
      <c r="L71" s="64" t="str">
        <f>IF(Menu!$D$12=$F71,'DATA SISWA'!D71,"")</f>
        <v/>
      </c>
    </row>
    <row r="72" spans="1:12" ht="15.75">
      <c r="A72" s="66">
        <v>70</v>
      </c>
      <c r="B72" s="94" t="s">
        <v>264</v>
      </c>
      <c r="C72" s="99" t="s">
        <v>365</v>
      </c>
      <c r="D72" s="85">
        <v>7677</v>
      </c>
      <c r="E72" s="86" t="s">
        <v>76</v>
      </c>
      <c r="F72" s="64" t="s">
        <v>95</v>
      </c>
      <c r="G72" s="64" t="str">
        <f t="shared" si="1"/>
        <v/>
      </c>
      <c r="I72" s="64" t="str">
        <f>IF(J72="","",COUNT(I$3:I71)+1)</f>
        <v/>
      </c>
      <c r="J72" s="64" t="str">
        <f>IF(Menu!$D$12=$F72,'DATA SISWA'!B72,"")</f>
        <v/>
      </c>
      <c r="K72" s="64" t="str">
        <f>IF(Menu!$D$12=$F72,'DATA SISWA'!C72,"")</f>
        <v/>
      </c>
      <c r="L72" s="64" t="str">
        <f>IF(Menu!$D$12=$F72,'DATA SISWA'!D72,"")</f>
        <v/>
      </c>
    </row>
    <row r="73" spans="1:12" ht="15.75">
      <c r="A73" s="66">
        <v>71</v>
      </c>
      <c r="B73" s="83" t="s">
        <v>265</v>
      </c>
      <c r="C73" s="84" t="s">
        <v>365</v>
      </c>
      <c r="D73" s="85">
        <v>7678</v>
      </c>
      <c r="E73" s="86" t="s">
        <v>76</v>
      </c>
      <c r="F73" s="64" t="s">
        <v>95</v>
      </c>
      <c r="G73" s="64" t="str">
        <f t="shared" si="1"/>
        <v/>
      </c>
      <c r="I73" s="64" t="str">
        <f>IF(J73="","",COUNT(I$3:I72)+1)</f>
        <v/>
      </c>
      <c r="J73" s="64" t="str">
        <f>IF(Menu!$D$12=$F73,'DATA SISWA'!B73,"")</f>
        <v/>
      </c>
      <c r="K73" s="64" t="str">
        <f>IF(Menu!$D$12=$F73,'DATA SISWA'!C73,"")</f>
        <v/>
      </c>
      <c r="L73" s="64" t="str">
        <f>IF(Menu!$D$12=$F73,'DATA SISWA'!D73,"")</f>
        <v/>
      </c>
    </row>
    <row r="74" spans="1:12" ht="15.75">
      <c r="A74" s="66">
        <v>72</v>
      </c>
      <c r="B74" s="83" t="s">
        <v>266</v>
      </c>
      <c r="C74" s="84" t="s">
        <v>365</v>
      </c>
      <c r="D74" s="85">
        <v>7679</v>
      </c>
      <c r="E74" s="86" t="s">
        <v>76</v>
      </c>
      <c r="F74" s="64" t="s">
        <v>95</v>
      </c>
      <c r="G74" s="64" t="str">
        <f t="shared" si="1"/>
        <v/>
      </c>
      <c r="I74" s="64" t="str">
        <f>IF(J74="","",COUNT(I$3:I73)+1)</f>
        <v/>
      </c>
      <c r="J74" s="64" t="str">
        <f>IF(Menu!$D$12=$F74,'DATA SISWA'!B74,"")</f>
        <v/>
      </c>
      <c r="K74" s="64" t="str">
        <f>IF(Menu!$D$12=$F74,'DATA SISWA'!C74,"")</f>
        <v/>
      </c>
      <c r="L74" s="64" t="str">
        <f>IF(Menu!$D$12=$F74,'DATA SISWA'!D74,"")</f>
        <v/>
      </c>
    </row>
    <row r="75" spans="1:12" ht="15.75">
      <c r="A75" s="66">
        <v>73</v>
      </c>
      <c r="B75" s="94" t="s">
        <v>267</v>
      </c>
      <c r="C75" s="84" t="s">
        <v>362</v>
      </c>
      <c r="D75" s="85">
        <v>7680</v>
      </c>
      <c r="E75" s="86" t="s">
        <v>76</v>
      </c>
      <c r="F75" s="64" t="s">
        <v>95</v>
      </c>
      <c r="G75" s="64" t="str">
        <f t="shared" si="1"/>
        <v/>
      </c>
      <c r="I75" s="64" t="str">
        <f>IF(J75="","",COUNT(I$3:I74)+1)</f>
        <v/>
      </c>
      <c r="J75" s="64" t="str">
        <f>IF(Menu!$D$12=$F75,'DATA SISWA'!B75,"")</f>
        <v/>
      </c>
      <c r="K75" s="64" t="str">
        <f>IF(Menu!$D$12=$F75,'DATA SISWA'!C75,"")</f>
        <v/>
      </c>
      <c r="L75" s="64" t="str">
        <f>IF(Menu!$D$12=$F75,'DATA SISWA'!D75,"")</f>
        <v/>
      </c>
    </row>
    <row r="76" spans="1:12" ht="15.75">
      <c r="A76" s="66">
        <v>74</v>
      </c>
      <c r="B76" s="83" t="s">
        <v>268</v>
      </c>
      <c r="C76" s="84" t="s">
        <v>362</v>
      </c>
      <c r="D76" s="85">
        <v>7681</v>
      </c>
      <c r="E76" s="86" t="s">
        <v>331</v>
      </c>
      <c r="F76" s="64" t="s">
        <v>98</v>
      </c>
      <c r="G76" s="64" t="str">
        <f t="shared" si="1"/>
        <v>XI Pemasaran 1</v>
      </c>
      <c r="I76" s="64" t="str">
        <f>IF(J76="","",COUNT(I$3:I75)+1)</f>
        <v/>
      </c>
      <c r="J76" s="64" t="str">
        <f>IF(Menu!$D$12=$F76,'DATA SISWA'!B76,"")</f>
        <v/>
      </c>
      <c r="K76" s="64" t="str">
        <f>IF(Menu!$D$12=$F76,'DATA SISWA'!C76,"")</f>
        <v/>
      </c>
      <c r="L76" s="64" t="str">
        <f>IF(Menu!$D$12=$F76,'DATA SISWA'!D76,"")</f>
        <v/>
      </c>
    </row>
    <row r="77" spans="1:12" ht="15.75">
      <c r="A77" s="66">
        <v>75</v>
      </c>
      <c r="B77" s="83" t="s">
        <v>269</v>
      </c>
      <c r="C77" s="84" t="s">
        <v>365</v>
      </c>
      <c r="D77" s="85">
        <v>7682</v>
      </c>
      <c r="E77" s="86" t="s">
        <v>331</v>
      </c>
      <c r="F77" s="64" t="s">
        <v>98</v>
      </c>
      <c r="G77" s="64" t="str">
        <f t="shared" si="1"/>
        <v/>
      </c>
      <c r="I77" s="64" t="str">
        <f>IF(J77="","",COUNT(I$3:I76)+1)</f>
        <v/>
      </c>
      <c r="J77" s="64" t="str">
        <f>IF(Menu!$D$12=$F77,'DATA SISWA'!B77,"")</f>
        <v/>
      </c>
      <c r="K77" s="64" t="str">
        <f>IF(Menu!$D$12=$F77,'DATA SISWA'!C77,"")</f>
        <v/>
      </c>
      <c r="L77" s="64" t="str">
        <f>IF(Menu!$D$12=$F77,'DATA SISWA'!D77,"")</f>
        <v/>
      </c>
    </row>
    <row r="78" spans="1:12" ht="15.75">
      <c r="A78" s="66">
        <v>76</v>
      </c>
      <c r="B78" s="83" t="s">
        <v>270</v>
      </c>
      <c r="C78" s="84" t="s">
        <v>365</v>
      </c>
      <c r="D78" s="85">
        <v>7683</v>
      </c>
      <c r="E78" s="86" t="s">
        <v>331</v>
      </c>
      <c r="F78" s="64" t="s">
        <v>98</v>
      </c>
      <c r="G78" s="64" t="str">
        <f t="shared" si="1"/>
        <v/>
      </c>
      <c r="I78" s="64" t="str">
        <f>IF(J78="","",COUNT(I$3:I77)+1)</f>
        <v/>
      </c>
      <c r="J78" s="64" t="str">
        <f>IF(Menu!$D$12=$F78,'DATA SISWA'!B78,"")</f>
        <v/>
      </c>
      <c r="K78" s="64" t="str">
        <f>IF(Menu!$D$12=$F78,'DATA SISWA'!C78,"")</f>
        <v/>
      </c>
      <c r="L78" s="64" t="str">
        <f>IF(Menu!$D$12=$F78,'DATA SISWA'!D78,"")</f>
        <v/>
      </c>
    </row>
    <row r="79" spans="1:12" ht="15.75">
      <c r="A79" s="66">
        <v>77</v>
      </c>
      <c r="B79" s="83" t="s">
        <v>271</v>
      </c>
      <c r="C79" s="84" t="s">
        <v>365</v>
      </c>
      <c r="D79" s="85">
        <v>7684</v>
      </c>
      <c r="E79" s="86" t="s">
        <v>331</v>
      </c>
      <c r="F79" s="64" t="s">
        <v>98</v>
      </c>
      <c r="G79" s="64" t="str">
        <f t="shared" si="1"/>
        <v/>
      </c>
      <c r="I79" s="64" t="str">
        <f>IF(J79="","",COUNT(I$3:I78)+1)</f>
        <v/>
      </c>
      <c r="J79" s="64" t="str">
        <f>IF(Menu!$D$12=$F79,'DATA SISWA'!B79,"")</f>
        <v/>
      </c>
      <c r="K79" s="64" t="str">
        <f>IF(Menu!$D$12=$F79,'DATA SISWA'!C79,"")</f>
        <v/>
      </c>
      <c r="L79" s="64" t="str">
        <f>IF(Menu!$D$12=$F79,'DATA SISWA'!D79,"")</f>
        <v/>
      </c>
    </row>
    <row r="80" spans="1:12" ht="15.75">
      <c r="A80" s="66">
        <v>78</v>
      </c>
      <c r="B80" s="83" t="s">
        <v>272</v>
      </c>
      <c r="C80" s="84" t="s">
        <v>362</v>
      </c>
      <c r="D80" s="85">
        <v>7685</v>
      </c>
      <c r="E80" s="86" t="s">
        <v>331</v>
      </c>
      <c r="F80" s="64" t="s">
        <v>98</v>
      </c>
      <c r="G80" s="64" t="str">
        <f t="shared" si="1"/>
        <v/>
      </c>
      <c r="I80" s="64" t="str">
        <f>IF(J80="","",COUNT(I$3:I79)+1)</f>
        <v/>
      </c>
      <c r="J80" s="64" t="str">
        <f>IF(Menu!$D$12=$F80,'DATA SISWA'!B80,"")</f>
        <v/>
      </c>
      <c r="K80" s="64" t="str">
        <f>IF(Menu!$D$12=$F80,'DATA SISWA'!C80,"")</f>
        <v/>
      </c>
      <c r="L80" s="64" t="str">
        <f>IF(Menu!$D$12=$F80,'DATA SISWA'!D80,"")</f>
        <v/>
      </c>
    </row>
    <row r="81" spans="1:12" ht="15.75">
      <c r="A81" s="66">
        <v>79</v>
      </c>
      <c r="B81" s="83" t="s">
        <v>273</v>
      </c>
      <c r="C81" s="84" t="s">
        <v>365</v>
      </c>
      <c r="D81" s="85">
        <v>7686</v>
      </c>
      <c r="E81" s="86" t="s">
        <v>331</v>
      </c>
      <c r="F81" s="64" t="s">
        <v>98</v>
      </c>
      <c r="G81" s="64" t="str">
        <f t="shared" si="1"/>
        <v/>
      </c>
      <c r="I81" s="64" t="str">
        <f>IF(J81="","",COUNT(I$3:I80)+1)</f>
        <v/>
      </c>
      <c r="J81" s="64" t="str">
        <f>IF(Menu!$D$12=$F81,'DATA SISWA'!B81,"")</f>
        <v/>
      </c>
      <c r="K81" s="64" t="str">
        <f>IF(Menu!$D$12=$F81,'DATA SISWA'!C81,"")</f>
        <v/>
      </c>
      <c r="L81" s="64" t="str">
        <f>IF(Menu!$D$12=$F81,'DATA SISWA'!D81,"")</f>
        <v/>
      </c>
    </row>
    <row r="82" spans="1:12" ht="35.25" customHeight="1">
      <c r="A82" s="66">
        <v>80</v>
      </c>
      <c r="B82" s="83" t="s">
        <v>274</v>
      </c>
      <c r="C82" s="84" t="s">
        <v>362</v>
      </c>
      <c r="D82" s="85">
        <v>7688</v>
      </c>
      <c r="E82" s="86" t="s">
        <v>331</v>
      </c>
      <c r="F82" s="64" t="s">
        <v>98</v>
      </c>
      <c r="G82" s="64" t="str">
        <f t="shared" si="1"/>
        <v/>
      </c>
      <c r="I82" s="64" t="str">
        <f>IF(J82="","",COUNT(I$3:I81)+1)</f>
        <v/>
      </c>
      <c r="J82" s="64" t="str">
        <f>IF(Menu!$D$12=$F82,'DATA SISWA'!B82,"")</f>
        <v/>
      </c>
      <c r="K82" s="64" t="str">
        <f>IF(Menu!$D$12=$F82,'DATA SISWA'!C82,"")</f>
        <v/>
      </c>
      <c r="L82" s="64" t="str">
        <f>IF(Menu!$D$12=$F82,'DATA SISWA'!D82,"")</f>
        <v/>
      </c>
    </row>
    <row r="83" spans="1:12" ht="15.75">
      <c r="A83" s="66">
        <v>81</v>
      </c>
      <c r="B83" s="83" t="s">
        <v>275</v>
      </c>
      <c r="C83" s="84" t="s">
        <v>365</v>
      </c>
      <c r="D83" s="85">
        <v>7689</v>
      </c>
      <c r="E83" s="86" t="s">
        <v>331</v>
      </c>
      <c r="F83" s="64" t="s">
        <v>98</v>
      </c>
      <c r="G83" s="64" t="str">
        <f t="shared" si="1"/>
        <v/>
      </c>
      <c r="I83" s="64" t="str">
        <f>IF(J83="","",COUNT(I$3:I82)+1)</f>
        <v/>
      </c>
      <c r="J83" s="64" t="str">
        <f>IF(Menu!$D$12=$F83,'DATA SISWA'!B83,"")</f>
        <v/>
      </c>
      <c r="K83" s="64" t="str">
        <f>IF(Menu!$D$12=$F83,'DATA SISWA'!C83,"")</f>
        <v/>
      </c>
      <c r="L83" s="64" t="str">
        <f>IF(Menu!$D$12=$F83,'DATA SISWA'!D83,"")</f>
        <v/>
      </c>
    </row>
    <row r="84" spans="1:12" ht="15.75">
      <c r="A84" s="66">
        <v>82</v>
      </c>
      <c r="B84" s="100" t="s">
        <v>277</v>
      </c>
      <c r="C84" s="101" t="s">
        <v>362</v>
      </c>
      <c r="D84" s="102">
        <v>7692</v>
      </c>
      <c r="E84" s="103" t="s">
        <v>331</v>
      </c>
      <c r="F84" s="64" t="s">
        <v>98</v>
      </c>
      <c r="G84" s="64" t="str">
        <f t="shared" si="1"/>
        <v/>
      </c>
      <c r="I84" s="64" t="str">
        <f>IF(J84="","",COUNT(I$3:I83)+1)</f>
        <v/>
      </c>
      <c r="J84" s="64" t="str">
        <f>IF(Menu!$D$12=$F84,'DATA SISWA'!B84,"")</f>
        <v/>
      </c>
      <c r="K84" s="64" t="str">
        <f>IF(Menu!$D$12=$F84,'DATA SISWA'!C84,"")</f>
        <v/>
      </c>
      <c r="L84" s="64" t="str">
        <f>IF(Menu!$D$12=$F84,'DATA SISWA'!D84,"")</f>
        <v/>
      </c>
    </row>
    <row r="85" spans="1:12" ht="15.75">
      <c r="A85" s="66">
        <v>83</v>
      </c>
      <c r="B85" s="100" t="s">
        <v>278</v>
      </c>
      <c r="C85" s="101" t="s">
        <v>365</v>
      </c>
      <c r="D85" s="102">
        <v>7693</v>
      </c>
      <c r="E85" s="103" t="s">
        <v>331</v>
      </c>
      <c r="F85" s="64" t="s">
        <v>98</v>
      </c>
      <c r="G85" s="64" t="str">
        <f t="shared" si="1"/>
        <v/>
      </c>
      <c r="I85" s="64" t="str">
        <f>IF(J85="","",COUNT(I$3:I84)+1)</f>
        <v/>
      </c>
      <c r="J85" s="64" t="str">
        <f>IF(Menu!$D$12=$F85,'DATA SISWA'!B85,"")</f>
        <v/>
      </c>
      <c r="K85" s="64" t="str">
        <f>IF(Menu!$D$12=$F85,'DATA SISWA'!C85,"")</f>
        <v/>
      </c>
      <c r="L85" s="64" t="str">
        <f>IF(Menu!$D$12=$F85,'DATA SISWA'!D85,"")</f>
        <v/>
      </c>
    </row>
    <row r="86" spans="1:12" ht="15.75">
      <c r="A86" s="66">
        <v>84</v>
      </c>
      <c r="B86" s="100" t="s">
        <v>279</v>
      </c>
      <c r="C86" s="101" t="s">
        <v>365</v>
      </c>
      <c r="D86" s="102">
        <v>7694</v>
      </c>
      <c r="E86" s="103" t="s">
        <v>331</v>
      </c>
      <c r="F86" s="64" t="s">
        <v>98</v>
      </c>
      <c r="G86" s="64" t="str">
        <f t="shared" si="1"/>
        <v/>
      </c>
      <c r="I86" s="64" t="str">
        <f>IF(J86="","",COUNT(I$3:I85)+1)</f>
        <v/>
      </c>
      <c r="J86" s="64" t="str">
        <f>IF(Menu!$D$12=$F86,'DATA SISWA'!B86,"")</f>
        <v/>
      </c>
      <c r="K86" s="64" t="str">
        <f>IF(Menu!$D$12=$F86,'DATA SISWA'!C86,"")</f>
        <v/>
      </c>
      <c r="L86" s="64" t="str">
        <f>IF(Menu!$D$12=$F86,'DATA SISWA'!D86,"")</f>
        <v/>
      </c>
    </row>
    <row r="87" spans="1:12" ht="15.75">
      <c r="A87" s="66">
        <v>85</v>
      </c>
      <c r="B87" s="100" t="s">
        <v>280</v>
      </c>
      <c r="C87" s="101" t="s">
        <v>365</v>
      </c>
      <c r="D87" s="102">
        <v>7696</v>
      </c>
      <c r="E87" s="103" t="s">
        <v>331</v>
      </c>
      <c r="F87" s="64" t="s">
        <v>98</v>
      </c>
      <c r="G87" s="64" t="str">
        <f t="shared" si="1"/>
        <v/>
      </c>
      <c r="I87" s="64" t="str">
        <f>IF(J87="","",COUNT(I$3:I86)+1)</f>
        <v/>
      </c>
      <c r="J87" s="64" t="str">
        <f>IF(Menu!$D$12=$F87,'DATA SISWA'!B87,"")</f>
        <v/>
      </c>
      <c r="K87" s="64" t="str">
        <f>IF(Menu!$D$12=$F87,'DATA SISWA'!C87,"")</f>
        <v/>
      </c>
      <c r="L87" s="64" t="str">
        <f>IF(Menu!$D$12=$F87,'DATA SISWA'!D87,"")</f>
        <v/>
      </c>
    </row>
    <row r="88" spans="1:12" ht="15.75">
      <c r="A88" s="66">
        <v>86</v>
      </c>
      <c r="B88" s="100" t="s">
        <v>281</v>
      </c>
      <c r="C88" s="101" t="s">
        <v>365</v>
      </c>
      <c r="D88" s="102">
        <v>7697</v>
      </c>
      <c r="E88" s="103" t="s">
        <v>331</v>
      </c>
      <c r="F88" s="64" t="s">
        <v>98</v>
      </c>
      <c r="G88" s="64" t="str">
        <f t="shared" si="1"/>
        <v/>
      </c>
      <c r="I88" s="64" t="str">
        <f>IF(J88="","",COUNT(I$3:I87)+1)</f>
        <v/>
      </c>
      <c r="J88" s="64" t="str">
        <f>IF(Menu!$D$12=$F88,'DATA SISWA'!B88,"")</f>
        <v/>
      </c>
      <c r="K88" s="64" t="str">
        <f>IF(Menu!$D$12=$F88,'DATA SISWA'!C88,"")</f>
        <v/>
      </c>
      <c r="L88" s="64" t="str">
        <f>IF(Menu!$D$12=$F88,'DATA SISWA'!D88,"")</f>
        <v/>
      </c>
    </row>
    <row r="89" spans="1:12" ht="15.75">
      <c r="A89" s="66">
        <v>87</v>
      </c>
      <c r="B89" s="100" t="s">
        <v>282</v>
      </c>
      <c r="C89" s="101" t="s">
        <v>365</v>
      </c>
      <c r="D89" s="102">
        <v>7698</v>
      </c>
      <c r="E89" s="103" t="s">
        <v>331</v>
      </c>
      <c r="F89" s="64" t="s">
        <v>98</v>
      </c>
      <c r="G89" s="64" t="str">
        <f t="shared" si="1"/>
        <v/>
      </c>
      <c r="I89" s="64" t="str">
        <f>IF(J89="","",COUNT(I$3:I88)+1)</f>
        <v/>
      </c>
      <c r="J89" s="64" t="str">
        <f>IF(Menu!$D$12=$F89,'DATA SISWA'!B89,"")</f>
        <v/>
      </c>
      <c r="K89" s="64" t="str">
        <f>IF(Menu!$D$12=$F89,'DATA SISWA'!C89,"")</f>
        <v/>
      </c>
      <c r="L89" s="64" t="str">
        <f>IF(Menu!$D$12=$F89,'DATA SISWA'!D89,"")</f>
        <v/>
      </c>
    </row>
    <row r="90" spans="1:12" ht="15.75">
      <c r="A90" s="66">
        <v>88</v>
      </c>
      <c r="B90" s="100" t="s">
        <v>283</v>
      </c>
      <c r="C90" s="101" t="s">
        <v>365</v>
      </c>
      <c r="D90" s="102">
        <v>7699</v>
      </c>
      <c r="E90" s="103" t="s">
        <v>331</v>
      </c>
      <c r="F90" s="64" t="s">
        <v>98</v>
      </c>
      <c r="G90" s="64" t="str">
        <f t="shared" si="1"/>
        <v/>
      </c>
      <c r="I90" s="64" t="str">
        <f>IF(J90="","",COUNT(I$3:I89)+1)</f>
        <v/>
      </c>
      <c r="J90" s="64" t="str">
        <f>IF(Menu!$D$12=$F90,'DATA SISWA'!B90,"")</f>
        <v/>
      </c>
      <c r="K90" s="64" t="str">
        <f>IF(Menu!$D$12=$F90,'DATA SISWA'!C90,"")</f>
        <v/>
      </c>
      <c r="L90" s="64" t="str">
        <f>IF(Menu!$D$12=$F90,'DATA SISWA'!D90,"")</f>
        <v/>
      </c>
    </row>
    <row r="91" spans="1:12" ht="15.75">
      <c r="A91" s="66">
        <v>89</v>
      </c>
      <c r="B91" s="100" t="s">
        <v>284</v>
      </c>
      <c r="C91" s="101" t="s">
        <v>365</v>
      </c>
      <c r="D91" s="102">
        <v>7700</v>
      </c>
      <c r="E91" s="103" t="s">
        <v>331</v>
      </c>
      <c r="F91" s="64" t="s">
        <v>98</v>
      </c>
      <c r="G91" s="64" t="str">
        <f t="shared" si="1"/>
        <v/>
      </c>
      <c r="I91" s="64" t="str">
        <f>IF(J91="","",COUNT(I$3:I90)+1)</f>
        <v/>
      </c>
      <c r="J91" s="64" t="str">
        <f>IF(Menu!$D$12=$F91,'DATA SISWA'!B91,"")</f>
        <v/>
      </c>
      <c r="K91" s="64" t="str">
        <f>IF(Menu!$D$12=$F91,'DATA SISWA'!C91,"")</f>
        <v/>
      </c>
      <c r="L91" s="64" t="str">
        <f>IF(Menu!$D$12=$F91,'DATA SISWA'!D91,"")</f>
        <v/>
      </c>
    </row>
    <row r="92" spans="1:12" ht="15.75">
      <c r="A92" s="66">
        <v>90</v>
      </c>
      <c r="B92" s="100" t="s">
        <v>285</v>
      </c>
      <c r="C92" s="101" t="s">
        <v>365</v>
      </c>
      <c r="D92" s="102">
        <v>7701</v>
      </c>
      <c r="E92" s="103" t="s">
        <v>331</v>
      </c>
      <c r="F92" s="64" t="s">
        <v>98</v>
      </c>
      <c r="G92" s="64" t="str">
        <f t="shared" si="1"/>
        <v/>
      </c>
      <c r="I92" s="64" t="str">
        <f>IF(J92="","",COUNT(I$3:I91)+1)</f>
        <v/>
      </c>
      <c r="J92" s="64" t="str">
        <f>IF(Menu!$D$12=$F92,'DATA SISWA'!B92,"")</f>
        <v/>
      </c>
      <c r="K92" s="64" t="str">
        <f>IF(Menu!$D$12=$F92,'DATA SISWA'!C92,"")</f>
        <v/>
      </c>
      <c r="L92" s="64" t="str">
        <f>IF(Menu!$D$12=$F92,'DATA SISWA'!D92,"")</f>
        <v/>
      </c>
    </row>
    <row r="93" spans="1:12" ht="15.75">
      <c r="A93" s="66">
        <v>91</v>
      </c>
      <c r="B93" s="100" t="s">
        <v>286</v>
      </c>
      <c r="C93" s="101" t="s">
        <v>362</v>
      </c>
      <c r="D93" s="102">
        <v>7704</v>
      </c>
      <c r="E93" s="103" t="s">
        <v>331</v>
      </c>
      <c r="F93" s="64" t="s">
        <v>98</v>
      </c>
      <c r="G93" s="64" t="str">
        <f t="shared" si="1"/>
        <v/>
      </c>
      <c r="I93" s="64" t="str">
        <f>IF(J93="","",COUNT(I$3:I92)+1)</f>
        <v/>
      </c>
      <c r="J93" s="64" t="str">
        <f>IF(Menu!$D$12=$F93,'DATA SISWA'!B93,"")</f>
        <v/>
      </c>
      <c r="K93" s="64" t="str">
        <f>IF(Menu!$D$12=$F93,'DATA SISWA'!C93,"")</f>
        <v/>
      </c>
      <c r="L93" s="64" t="str">
        <f>IF(Menu!$D$12=$F93,'DATA SISWA'!D93,"")</f>
        <v/>
      </c>
    </row>
    <row r="94" spans="1:12" ht="15.75">
      <c r="A94" s="66">
        <v>92</v>
      </c>
      <c r="B94" s="100" t="s">
        <v>287</v>
      </c>
      <c r="C94" s="101" t="s">
        <v>365</v>
      </c>
      <c r="D94" s="102">
        <v>7705</v>
      </c>
      <c r="E94" s="103" t="s">
        <v>331</v>
      </c>
      <c r="F94" s="64" t="s">
        <v>98</v>
      </c>
      <c r="G94" s="64" t="str">
        <f t="shared" si="1"/>
        <v/>
      </c>
      <c r="I94" s="64" t="str">
        <f>IF(J94="","",COUNT(I$3:I93)+1)</f>
        <v/>
      </c>
      <c r="J94" s="64" t="str">
        <f>IF(Menu!$D$12=$F94,'DATA SISWA'!B94,"")</f>
        <v/>
      </c>
      <c r="K94" s="64" t="str">
        <f>IF(Menu!$D$12=$F94,'DATA SISWA'!C94,"")</f>
        <v/>
      </c>
      <c r="L94" s="64" t="str">
        <f>IF(Menu!$D$12=$F94,'DATA SISWA'!D94,"")</f>
        <v/>
      </c>
    </row>
    <row r="95" spans="1:12" ht="15.75">
      <c r="A95" s="66">
        <v>93</v>
      </c>
      <c r="B95" s="100" t="s">
        <v>288</v>
      </c>
      <c r="C95" s="101" t="s">
        <v>365</v>
      </c>
      <c r="D95" s="102">
        <v>7706</v>
      </c>
      <c r="E95" s="103" t="s">
        <v>331</v>
      </c>
      <c r="F95" s="64" t="s">
        <v>98</v>
      </c>
      <c r="G95" s="64" t="str">
        <f t="shared" si="1"/>
        <v/>
      </c>
      <c r="I95" s="64" t="str">
        <f>IF(J95="","",COUNT(I$3:I94)+1)</f>
        <v/>
      </c>
      <c r="J95" s="64" t="str">
        <f>IF(Menu!$D$12=$F95,'DATA SISWA'!B95,"")</f>
        <v/>
      </c>
      <c r="K95" s="64" t="str">
        <f>IF(Menu!$D$12=$F95,'DATA SISWA'!C95,"")</f>
        <v/>
      </c>
      <c r="L95" s="64" t="str">
        <f>IF(Menu!$D$12=$F95,'DATA SISWA'!D95,"")</f>
        <v/>
      </c>
    </row>
    <row r="96" spans="1:12" ht="15.75">
      <c r="A96" s="66">
        <v>94</v>
      </c>
      <c r="B96" s="100" t="s">
        <v>289</v>
      </c>
      <c r="C96" s="101" t="s">
        <v>362</v>
      </c>
      <c r="D96" s="102">
        <v>7707</v>
      </c>
      <c r="E96" s="103" t="s">
        <v>331</v>
      </c>
      <c r="F96" s="64" t="s">
        <v>98</v>
      </c>
      <c r="G96" s="64" t="str">
        <f t="shared" si="1"/>
        <v/>
      </c>
      <c r="I96" s="64" t="str">
        <f>IF(J96="","",COUNT(I$3:I95)+1)</f>
        <v/>
      </c>
      <c r="J96" s="64" t="str">
        <f>IF(Menu!$D$12=$F96,'DATA SISWA'!B96,"")</f>
        <v/>
      </c>
      <c r="K96" s="64" t="str">
        <f>IF(Menu!$D$12=$F96,'DATA SISWA'!C96,"")</f>
        <v/>
      </c>
      <c r="L96" s="64" t="str">
        <f>IF(Menu!$D$12=$F96,'DATA SISWA'!D96,"")</f>
        <v/>
      </c>
    </row>
    <row r="97" spans="1:12" ht="15.75">
      <c r="A97" s="66">
        <v>95</v>
      </c>
      <c r="B97" s="100" t="s">
        <v>291</v>
      </c>
      <c r="C97" s="101" t="s">
        <v>362</v>
      </c>
      <c r="D97" s="102">
        <v>7709</v>
      </c>
      <c r="E97" s="103" t="s">
        <v>331</v>
      </c>
      <c r="F97" s="64" t="s">
        <v>98</v>
      </c>
      <c r="G97" s="64" t="str">
        <f t="shared" si="1"/>
        <v/>
      </c>
      <c r="I97" s="64" t="str">
        <f>IF(J97="","",COUNT(I$3:I96)+1)</f>
        <v/>
      </c>
      <c r="J97" s="64" t="str">
        <f>IF(Menu!$D$12=$F97,'DATA SISWA'!B97,"")</f>
        <v/>
      </c>
      <c r="K97" s="64" t="str">
        <f>IF(Menu!$D$12=$F97,'DATA SISWA'!C97,"")</f>
        <v/>
      </c>
      <c r="L97" s="64" t="str">
        <f>IF(Menu!$D$12=$F97,'DATA SISWA'!D97,"")</f>
        <v/>
      </c>
    </row>
    <row r="98" spans="1:12" ht="15.75">
      <c r="A98" s="66">
        <v>96</v>
      </c>
      <c r="B98" s="100" t="s">
        <v>292</v>
      </c>
      <c r="C98" s="101" t="s">
        <v>365</v>
      </c>
      <c r="D98" s="102">
        <v>7710</v>
      </c>
      <c r="E98" s="103" t="s">
        <v>331</v>
      </c>
      <c r="F98" s="64" t="s">
        <v>98</v>
      </c>
      <c r="G98" s="64" t="str">
        <f t="shared" si="1"/>
        <v/>
      </c>
      <c r="I98" s="64" t="str">
        <f>IF(J98="","",COUNT(I$3:I97)+1)</f>
        <v/>
      </c>
      <c r="J98" s="64" t="str">
        <f>IF(Menu!$D$12=$F98,'DATA SISWA'!B98,"")</f>
        <v/>
      </c>
      <c r="K98" s="64" t="str">
        <f>IF(Menu!$D$12=$F98,'DATA SISWA'!C98,"")</f>
        <v/>
      </c>
      <c r="L98" s="64" t="str">
        <f>IF(Menu!$D$12=$F98,'DATA SISWA'!D98,"")</f>
        <v/>
      </c>
    </row>
    <row r="99" spans="1:12" ht="15.75">
      <c r="A99" s="66">
        <v>97</v>
      </c>
      <c r="B99" s="100" t="s">
        <v>366</v>
      </c>
      <c r="C99" s="101" t="s">
        <v>365</v>
      </c>
      <c r="D99" s="102">
        <v>7711</v>
      </c>
      <c r="E99" s="103" t="s">
        <v>331</v>
      </c>
      <c r="F99" s="64" t="s">
        <v>98</v>
      </c>
      <c r="G99" s="64" t="str">
        <f t="shared" si="1"/>
        <v/>
      </c>
      <c r="I99" s="64" t="str">
        <f>IF(J99="","",COUNT(I$3:I98)+1)</f>
        <v/>
      </c>
      <c r="J99" s="64" t="str">
        <f>IF(Menu!$D$12=$F99,'DATA SISWA'!B99,"")</f>
        <v/>
      </c>
      <c r="K99" s="64" t="str">
        <f>IF(Menu!$D$12=$F99,'DATA SISWA'!C99,"")</f>
        <v/>
      </c>
      <c r="L99" s="64" t="str">
        <f>IF(Menu!$D$12=$F99,'DATA SISWA'!D99,"")</f>
        <v/>
      </c>
    </row>
    <row r="100" spans="1:12" ht="15.75">
      <c r="A100" s="66">
        <v>98</v>
      </c>
      <c r="B100" s="100" t="s">
        <v>294</v>
      </c>
      <c r="C100" s="101" t="s">
        <v>365</v>
      </c>
      <c r="D100" s="102">
        <v>7714</v>
      </c>
      <c r="E100" s="103" t="s">
        <v>331</v>
      </c>
      <c r="F100" s="64" t="s">
        <v>98</v>
      </c>
      <c r="G100" s="64" t="str">
        <f t="shared" si="1"/>
        <v/>
      </c>
      <c r="I100" s="64" t="str">
        <f>IF(J100="","",COUNT(I$3:I99)+1)</f>
        <v/>
      </c>
      <c r="J100" s="64" t="str">
        <f>IF(Menu!$D$12=$F100,'DATA SISWA'!B100,"")</f>
        <v/>
      </c>
      <c r="K100" s="64" t="str">
        <f>IF(Menu!$D$12=$F100,'DATA SISWA'!C100,"")</f>
        <v/>
      </c>
      <c r="L100" s="64" t="str">
        <f>IF(Menu!$D$12=$F100,'DATA SISWA'!D100,"")</f>
        <v/>
      </c>
    </row>
    <row r="101" spans="1:12" ht="15.75">
      <c r="A101" s="66">
        <v>99</v>
      </c>
      <c r="B101" s="104" t="s">
        <v>295</v>
      </c>
      <c r="C101" s="105" t="s">
        <v>365</v>
      </c>
      <c r="D101" s="106">
        <v>7715</v>
      </c>
      <c r="E101" s="103" t="s">
        <v>331</v>
      </c>
      <c r="F101" s="64" t="s">
        <v>98</v>
      </c>
      <c r="G101" s="64" t="str">
        <f t="shared" si="1"/>
        <v/>
      </c>
      <c r="I101" s="64" t="str">
        <f>IF(J101="","",COUNT(I$3:I100)+1)</f>
        <v/>
      </c>
      <c r="J101" s="64" t="str">
        <f>IF(Menu!$D$12=$F101,'DATA SISWA'!B101,"")</f>
        <v/>
      </c>
      <c r="K101" s="64" t="str">
        <f>IF(Menu!$D$12=$F101,'DATA SISWA'!C101,"")</f>
        <v/>
      </c>
      <c r="L101" s="64" t="str">
        <f>IF(Menu!$D$12=$F101,'DATA SISWA'!D101,"")</f>
        <v/>
      </c>
    </row>
    <row r="102" spans="1:12" ht="15.75">
      <c r="A102" s="66">
        <v>100</v>
      </c>
      <c r="B102" s="100" t="s">
        <v>296</v>
      </c>
      <c r="C102" s="101" t="s">
        <v>365</v>
      </c>
      <c r="D102" s="102">
        <v>7716</v>
      </c>
      <c r="E102" s="103" t="s">
        <v>331</v>
      </c>
      <c r="F102" s="64" t="s">
        <v>98</v>
      </c>
      <c r="G102" s="64" t="str">
        <f t="shared" si="1"/>
        <v/>
      </c>
      <c r="I102" s="64" t="str">
        <f>IF(J102="","",COUNT(I$3:I101)+1)</f>
        <v/>
      </c>
      <c r="J102" s="64" t="str">
        <f>IF(Menu!$D$12=$F102,'DATA SISWA'!B102,"")</f>
        <v/>
      </c>
      <c r="K102" s="64" t="str">
        <f>IF(Menu!$D$12=$F102,'DATA SISWA'!C102,"")</f>
        <v/>
      </c>
      <c r="L102" s="64" t="str">
        <f>IF(Menu!$D$12=$F102,'DATA SISWA'!D102,"")</f>
        <v/>
      </c>
    </row>
    <row r="103" spans="1:12" ht="15.75">
      <c r="A103" s="66">
        <v>101</v>
      </c>
      <c r="B103" s="107" t="s">
        <v>297</v>
      </c>
      <c r="C103" s="101" t="s">
        <v>365</v>
      </c>
      <c r="D103" s="102">
        <v>7717</v>
      </c>
      <c r="E103" s="103" t="s">
        <v>331</v>
      </c>
      <c r="F103" s="64" t="s">
        <v>98</v>
      </c>
      <c r="G103" s="64" t="str">
        <f t="shared" si="1"/>
        <v/>
      </c>
      <c r="I103" s="64" t="str">
        <f>IF(J103="","",COUNT(I$3:I102)+1)</f>
        <v/>
      </c>
      <c r="J103" s="64" t="str">
        <f>IF(Menu!$D$12=$F103,'DATA SISWA'!B103,"")</f>
        <v/>
      </c>
      <c r="K103" s="64" t="str">
        <f>IF(Menu!$D$12=$F103,'DATA SISWA'!C103,"")</f>
        <v/>
      </c>
      <c r="L103" s="64" t="str">
        <f>IF(Menu!$D$12=$F103,'DATA SISWA'!D103,"")</f>
        <v/>
      </c>
    </row>
    <row r="104" spans="1:12" ht="15.75">
      <c r="A104" s="66">
        <v>102</v>
      </c>
      <c r="B104" s="107" t="s">
        <v>298</v>
      </c>
      <c r="C104" s="101" t="s">
        <v>365</v>
      </c>
      <c r="D104" s="102">
        <v>7718</v>
      </c>
      <c r="E104" s="103" t="s">
        <v>331</v>
      </c>
      <c r="F104" s="64" t="s">
        <v>98</v>
      </c>
      <c r="G104" s="64" t="str">
        <f t="shared" si="1"/>
        <v/>
      </c>
      <c r="I104" s="64" t="str">
        <f>IF(J104="","",COUNT(I$3:I103)+1)</f>
        <v/>
      </c>
      <c r="J104" s="64" t="str">
        <f>IF(Menu!$D$12=$F104,'DATA SISWA'!B104,"")</f>
        <v/>
      </c>
      <c r="K104" s="64" t="str">
        <f>IF(Menu!$D$12=$F104,'DATA SISWA'!C104,"")</f>
        <v/>
      </c>
      <c r="L104" s="64" t="str">
        <f>IF(Menu!$D$12=$F104,'DATA SISWA'!D104,"")</f>
        <v/>
      </c>
    </row>
    <row r="105" spans="1:12" ht="15.75">
      <c r="A105" s="66">
        <v>103</v>
      </c>
      <c r="B105" s="107" t="s">
        <v>299</v>
      </c>
      <c r="C105" s="108" t="s">
        <v>365</v>
      </c>
      <c r="D105" s="102">
        <v>7720</v>
      </c>
      <c r="E105" s="103" t="s">
        <v>331</v>
      </c>
      <c r="F105" s="64" t="s">
        <v>98</v>
      </c>
      <c r="G105" s="64" t="str">
        <f t="shared" si="1"/>
        <v/>
      </c>
      <c r="I105" s="64" t="str">
        <f>IF(J105="","",COUNT(I$3:I104)+1)</f>
        <v/>
      </c>
      <c r="J105" s="64" t="str">
        <f>IF(Menu!$D$12=$F105,'DATA SISWA'!B105,"")</f>
        <v/>
      </c>
      <c r="K105" s="64" t="str">
        <f>IF(Menu!$D$12=$F105,'DATA SISWA'!C105,"")</f>
        <v/>
      </c>
      <c r="L105" s="64" t="str">
        <f>IF(Menu!$D$12=$F105,'DATA SISWA'!D105,"")</f>
        <v/>
      </c>
    </row>
    <row r="106" spans="1:12" ht="15.75">
      <c r="A106" s="66">
        <v>104</v>
      </c>
      <c r="B106" s="100" t="s">
        <v>300</v>
      </c>
      <c r="C106" s="101" t="s">
        <v>362</v>
      </c>
      <c r="D106" s="102">
        <v>7721</v>
      </c>
      <c r="E106" s="103" t="s">
        <v>331</v>
      </c>
      <c r="F106" s="64" t="s">
        <v>98</v>
      </c>
      <c r="G106" s="64" t="str">
        <f t="shared" si="1"/>
        <v/>
      </c>
      <c r="I106" s="64" t="str">
        <f>IF(J106="","",COUNT(I$3:I105)+1)</f>
        <v/>
      </c>
      <c r="J106" s="64" t="str">
        <f>IF(Menu!$D$12=$F106,'DATA SISWA'!B106,"")</f>
        <v/>
      </c>
      <c r="K106" s="64" t="str">
        <f>IF(Menu!$D$12=$F106,'DATA SISWA'!C106,"")</f>
        <v/>
      </c>
      <c r="L106" s="64" t="str">
        <f>IF(Menu!$D$12=$F106,'DATA SISWA'!D106,"")</f>
        <v/>
      </c>
    </row>
    <row r="107" spans="1:12" ht="15.75">
      <c r="A107" s="66">
        <v>105</v>
      </c>
      <c r="B107" s="91" t="s">
        <v>301</v>
      </c>
      <c r="C107" s="92" t="s">
        <v>362</v>
      </c>
      <c r="D107" s="93">
        <v>7723</v>
      </c>
      <c r="E107" s="77" t="s">
        <v>332</v>
      </c>
      <c r="F107" s="64" t="s">
        <v>99</v>
      </c>
      <c r="G107" s="64" t="str">
        <f t="shared" si="1"/>
        <v>XI Pemasaran 2</v>
      </c>
      <c r="I107" s="64" t="str">
        <f>IF(J107="","",COUNT(I$3:I106)+1)</f>
        <v/>
      </c>
      <c r="J107" s="64" t="str">
        <f>IF(Menu!$D$12=$F107,'DATA SISWA'!B107,"")</f>
        <v/>
      </c>
      <c r="K107" s="64" t="str">
        <f>IF(Menu!$D$12=$F107,'DATA SISWA'!C107,"")</f>
        <v/>
      </c>
      <c r="L107" s="64" t="str">
        <f>IF(Menu!$D$12=$F107,'DATA SISWA'!D107,"")</f>
        <v/>
      </c>
    </row>
    <row r="108" spans="1:12" ht="15.75">
      <c r="A108" s="66">
        <v>106</v>
      </c>
      <c r="B108" s="100" t="s">
        <v>302</v>
      </c>
      <c r="C108" s="101" t="s">
        <v>365</v>
      </c>
      <c r="D108" s="102">
        <v>7724</v>
      </c>
      <c r="E108" s="103" t="s">
        <v>332</v>
      </c>
      <c r="F108" s="64" t="s">
        <v>99</v>
      </c>
      <c r="G108" s="64" t="str">
        <f t="shared" si="1"/>
        <v/>
      </c>
      <c r="I108" s="64" t="str">
        <f>IF(J108="","",COUNT(I$3:I107)+1)</f>
        <v/>
      </c>
      <c r="J108" s="64" t="str">
        <f>IF(Menu!$D$12=$F108,'DATA SISWA'!B108,"")</f>
        <v/>
      </c>
      <c r="K108" s="64" t="str">
        <f>IF(Menu!$D$12=$F108,'DATA SISWA'!C108,"")</f>
        <v/>
      </c>
      <c r="L108" s="64" t="str">
        <f>IF(Menu!$D$12=$F108,'DATA SISWA'!D108,"")</f>
        <v/>
      </c>
    </row>
    <row r="109" spans="1:12" ht="15.75">
      <c r="A109" s="66">
        <v>107</v>
      </c>
      <c r="B109" s="100" t="s">
        <v>303</v>
      </c>
      <c r="C109" s="101" t="s">
        <v>365</v>
      </c>
      <c r="D109" s="102">
        <v>7728</v>
      </c>
      <c r="E109" s="103" t="s">
        <v>332</v>
      </c>
      <c r="F109" s="64" t="s">
        <v>99</v>
      </c>
      <c r="G109" s="64" t="str">
        <f t="shared" si="1"/>
        <v/>
      </c>
      <c r="I109" s="64" t="str">
        <f>IF(J109="","",COUNT(I$3:I108)+1)</f>
        <v/>
      </c>
      <c r="J109" s="64" t="str">
        <f>IF(Menu!$D$12=$F109,'DATA SISWA'!B109,"")</f>
        <v/>
      </c>
      <c r="K109" s="64" t="str">
        <f>IF(Menu!$D$12=$F109,'DATA SISWA'!C109,"")</f>
        <v/>
      </c>
      <c r="L109" s="64" t="str">
        <f>IF(Menu!$D$12=$F109,'DATA SISWA'!D109,"")</f>
        <v/>
      </c>
    </row>
    <row r="110" spans="1:12" ht="15.75">
      <c r="A110" s="66">
        <v>108</v>
      </c>
      <c r="B110" s="107" t="s">
        <v>304</v>
      </c>
      <c r="C110" s="109" t="s">
        <v>362</v>
      </c>
      <c r="D110" s="110">
        <v>7729</v>
      </c>
      <c r="E110" s="103" t="s">
        <v>332</v>
      </c>
      <c r="F110" s="64" t="s">
        <v>99</v>
      </c>
      <c r="G110" s="64" t="str">
        <f t="shared" si="1"/>
        <v/>
      </c>
      <c r="I110" s="64" t="str">
        <f>IF(J110="","",COUNT(I$3:I109)+1)</f>
        <v/>
      </c>
      <c r="J110" s="64" t="str">
        <f>IF(Menu!$D$12=$F110,'DATA SISWA'!B110,"")</f>
        <v/>
      </c>
      <c r="K110" s="64" t="str">
        <f>IF(Menu!$D$12=$F110,'DATA SISWA'!C110,"")</f>
        <v/>
      </c>
      <c r="L110" s="64" t="str">
        <f>IF(Menu!$D$12=$F110,'DATA SISWA'!D110,"")</f>
        <v/>
      </c>
    </row>
    <row r="111" spans="1:12" ht="15.75">
      <c r="A111" s="66">
        <v>109</v>
      </c>
      <c r="B111" s="100" t="s">
        <v>305</v>
      </c>
      <c r="C111" s="101" t="s">
        <v>365</v>
      </c>
      <c r="D111" s="102">
        <v>7730</v>
      </c>
      <c r="E111" s="103" t="s">
        <v>332</v>
      </c>
      <c r="F111" s="64" t="s">
        <v>99</v>
      </c>
      <c r="G111" s="64" t="str">
        <f t="shared" si="1"/>
        <v/>
      </c>
      <c r="I111" s="64" t="str">
        <f>IF(J111="","",COUNT(I$3:I110)+1)</f>
        <v/>
      </c>
      <c r="J111" s="64" t="str">
        <f>IF(Menu!$D$12=$F111,'DATA SISWA'!B111,"")</f>
        <v/>
      </c>
      <c r="K111" s="64" t="str">
        <f>IF(Menu!$D$12=$F111,'DATA SISWA'!C111,"")</f>
        <v/>
      </c>
      <c r="L111" s="64" t="str">
        <f>IF(Menu!$D$12=$F111,'DATA SISWA'!D111,"")</f>
        <v/>
      </c>
    </row>
    <row r="112" spans="1:12" ht="15.75">
      <c r="A112" s="66">
        <v>110</v>
      </c>
      <c r="B112" s="100" t="s">
        <v>306</v>
      </c>
      <c r="C112" s="101" t="s">
        <v>362</v>
      </c>
      <c r="D112" s="102">
        <v>7731</v>
      </c>
      <c r="E112" s="103" t="s">
        <v>332</v>
      </c>
      <c r="F112" s="64" t="s">
        <v>99</v>
      </c>
      <c r="G112" s="64" t="str">
        <f t="shared" si="1"/>
        <v/>
      </c>
      <c r="I112" s="64" t="str">
        <f>IF(J112="","",COUNT(I$3:I111)+1)</f>
        <v/>
      </c>
      <c r="J112" s="64" t="str">
        <f>IF(Menu!$D$12=$F112,'DATA SISWA'!B112,"")</f>
        <v/>
      </c>
      <c r="K112" s="64" t="str">
        <f>IF(Menu!$D$12=$F112,'DATA SISWA'!C112,"")</f>
        <v/>
      </c>
      <c r="L112" s="64" t="str">
        <f>IF(Menu!$D$12=$F112,'DATA SISWA'!D112,"")</f>
        <v/>
      </c>
    </row>
    <row r="113" spans="1:12" ht="15.75">
      <c r="A113" s="66">
        <v>111</v>
      </c>
      <c r="B113" s="100" t="s">
        <v>307</v>
      </c>
      <c r="C113" s="101" t="s">
        <v>365</v>
      </c>
      <c r="D113" s="102">
        <v>7732</v>
      </c>
      <c r="E113" s="103" t="s">
        <v>332</v>
      </c>
      <c r="F113" s="64" t="s">
        <v>99</v>
      </c>
      <c r="G113" s="64" t="str">
        <f t="shared" si="1"/>
        <v/>
      </c>
      <c r="I113" s="64" t="str">
        <f>IF(J113="","",COUNT(I$3:I112)+1)</f>
        <v/>
      </c>
      <c r="J113" s="64" t="str">
        <f>IF(Menu!$D$12=$F113,'DATA SISWA'!B113,"")</f>
        <v/>
      </c>
      <c r="K113" s="64" t="str">
        <f>IF(Menu!$D$12=$F113,'DATA SISWA'!C113,"")</f>
        <v/>
      </c>
      <c r="L113" s="64" t="str">
        <f>IF(Menu!$D$12=$F113,'DATA SISWA'!D113,"")</f>
        <v/>
      </c>
    </row>
    <row r="114" spans="1:12" ht="15.75">
      <c r="A114" s="66">
        <v>112</v>
      </c>
      <c r="B114" s="100" t="s">
        <v>308</v>
      </c>
      <c r="C114" s="101" t="s">
        <v>365</v>
      </c>
      <c r="D114" s="102">
        <v>7734</v>
      </c>
      <c r="E114" s="103" t="s">
        <v>332</v>
      </c>
      <c r="F114" s="64" t="s">
        <v>99</v>
      </c>
      <c r="G114" s="64" t="str">
        <f t="shared" si="1"/>
        <v/>
      </c>
      <c r="I114" s="64" t="str">
        <f>IF(J114="","",COUNT(I$3:I113)+1)</f>
        <v/>
      </c>
      <c r="J114" s="64" t="str">
        <f>IF(Menu!$D$12=$F114,'DATA SISWA'!B114,"")</f>
        <v/>
      </c>
      <c r="K114" s="64" t="str">
        <f>IF(Menu!$D$12=$F114,'DATA SISWA'!C114,"")</f>
        <v/>
      </c>
      <c r="L114" s="64" t="str">
        <f>IF(Menu!$D$12=$F114,'DATA SISWA'!D114,"")</f>
        <v/>
      </c>
    </row>
    <row r="115" spans="1:12" ht="15.75">
      <c r="A115" s="66">
        <v>113</v>
      </c>
      <c r="B115" s="100" t="s">
        <v>309</v>
      </c>
      <c r="C115" s="101" t="s">
        <v>362</v>
      </c>
      <c r="D115" s="102">
        <v>7736</v>
      </c>
      <c r="E115" s="103" t="s">
        <v>332</v>
      </c>
      <c r="F115" s="64" t="s">
        <v>99</v>
      </c>
      <c r="G115" s="64" t="str">
        <f t="shared" si="1"/>
        <v/>
      </c>
      <c r="I115" s="64" t="str">
        <f>IF(J115="","",COUNT(I$3:I114)+1)</f>
        <v/>
      </c>
      <c r="J115" s="64" t="str">
        <f>IF(Menu!$D$12=$F115,'DATA SISWA'!B115,"")</f>
        <v/>
      </c>
      <c r="K115" s="64" t="str">
        <f>IF(Menu!$D$12=$F115,'DATA SISWA'!C115,"")</f>
        <v/>
      </c>
      <c r="L115" s="64" t="str">
        <f>IF(Menu!$D$12=$F115,'DATA SISWA'!D115,"")</f>
        <v/>
      </c>
    </row>
    <row r="116" spans="1:12" ht="15.75">
      <c r="A116" s="66">
        <v>114</v>
      </c>
      <c r="B116" s="100" t="s">
        <v>310</v>
      </c>
      <c r="C116" s="101" t="s">
        <v>365</v>
      </c>
      <c r="D116" s="102">
        <v>7737</v>
      </c>
      <c r="E116" s="103" t="s">
        <v>332</v>
      </c>
      <c r="F116" s="64" t="s">
        <v>99</v>
      </c>
      <c r="G116" s="64" t="str">
        <f t="shared" si="1"/>
        <v/>
      </c>
      <c r="I116" s="64" t="str">
        <f>IF(J116="","",COUNT(I$3:I115)+1)</f>
        <v/>
      </c>
      <c r="J116" s="64" t="str">
        <f>IF(Menu!$D$12=$F116,'DATA SISWA'!B116,"")</f>
        <v/>
      </c>
      <c r="K116" s="64" t="str">
        <f>IF(Menu!$D$12=$F116,'DATA SISWA'!C116,"")</f>
        <v/>
      </c>
      <c r="L116" s="64" t="str">
        <f>IF(Menu!$D$12=$F116,'DATA SISWA'!D116,"")</f>
        <v/>
      </c>
    </row>
    <row r="117" spans="1:12" ht="15.75">
      <c r="A117" s="66">
        <v>115</v>
      </c>
      <c r="B117" s="100" t="s">
        <v>311</v>
      </c>
      <c r="C117" s="101" t="s">
        <v>362</v>
      </c>
      <c r="D117" s="102">
        <v>7740</v>
      </c>
      <c r="E117" s="103" t="s">
        <v>332</v>
      </c>
      <c r="F117" s="64" t="s">
        <v>99</v>
      </c>
      <c r="G117" s="64" t="str">
        <f t="shared" si="1"/>
        <v/>
      </c>
      <c r="I117" s="64" t="str">
        <f>IF(J117="","",COUNT(I$3:I116)+1)</f>
        <v/>
      </c>
      <c r="J117" s="64" t="str">
        <f>IF(Menu!$D$12=$F117,'DATA SISWA'!B117,"")</f>
        <v/>
      </c>
      <c r="K117" s="64" t="str">
        <f>IF(Menu!$D$12=$F117,'DATA SISWA'!C117,"")</f>
        <v/>
      </c>
      <c r="L117" s="64" t="str">
        <f>IF(Menu!$D$12=$F117,'DATA SISWA'!D117,"")</f>
        <v/>
      </c>
    </row>
    <row r="118" spans="1:12" ht="15.75">
      <c r="A118" s="66">
        <v>116</v>
      </c>
      <c r="B118" s="104" t="s">
        <v>312</v>
      </c>
      <c r="C118" s="105" t="s">
        <v>362</v>
      </c>
      <c r="D118" s="106">
        <v>7741</v>
      </c>
      <c r="E118" s="103" t="s">
        <v>332</v>
      </c>
      <c r="F118" s="64" t="s">
        <v>99</v>
      </c>
      <c r="G118" s="64" t="str">
        <f t="shared" si="1"/>
        <v/>
      </c>
      <c r="I118" s="64" t="str">
        <f>IF(J118="","",COUNT(I$3:I117)+1)</f>
        <v/>
      </c>
      <c r="J118" s="64" t="str">
        <f>IF(Menu!$D$12=$F118,'DATA SISWA'!B118,"")</f>
        <v/>
      </c>
      <c r="K118" s="64" t="str">
        <f>IF(Menu!$D$12=$F118,'DATA SISWA'!C118,"")</f>
        <v/>
      </c>
      <c r="L118" s="64" t="str">
        <f>IF(Menu!$D$12=$F118,'DATA SISWA'!D118,"")</f>
        <v/>
      </c>
    </row>
    <row r="119" spans="1:12" ht="15.75">
      <c r="A119" s="66">
        <v>117</v>
      </c>
      <c r="B119" s="111" t="s">
        <v>313</v>
      </c>
      <c r="C119" s="101" t="s">
        <v>365</v>
      </c>
      <c r="D119" s="106">
        <v>7742</v>
      </c>
      <c r="E119" s="103" t="s">
        <v>332</v>
      </c>
      <c r="F119" s="64" t="s">
        <v>99</v>
      </c>
      <c r="G119" s="64" t="str">
        <f t="shared" si="1"/>
        <v/>
      </c>
      <c r="I119" s="64" t="str">
        <f>IF(J119="","",COUNT(I$3:I118)+1)</f>
        <v/>
      </c>
      <c r="J119" s="64" t="str">
        <f>IF(Menu!$D$12=$F119,'DATA SISWA'!B119,"")</f>
        <v/>
      </c>
      <c r="K119" s="64" t="str">
        <f>IF(Menu!$D$12=$F119,'DATA SISWA'!C119,"")</f>
        <v/>
      </c>
      <c r="L119" s="64" t="str">
        <f>IF(Menu!$D$12=$F119,'DATA SISWA'!D119,"")</f>
        <v/>
      </c>
    </row>
    <row r="120" spans="1:12" ht="15.75">
      <c r="A120" s="66">
        <v>118</v>
      </c>
      <c r="B120" s="100" t="s">
        <v>314</v>
      </c>
      <c r="C120" s="101" t="s">
        <v>362</v>
      </c>
      <c r="D120" s="102">
        <v>7743</v>
      </c>
      <c r="E120" s="103" t="s">
        <v>332</v>
      </c>
      <c r="F120" s="64" t="s">
        <v>99</v>
      </c>
      <c r="G120" s="64" t="str">
        <f t="shared" si="1"/>
        <v/>
      </c>
      <c r="I120" s="64" t="str">
        <f>IF(J120="","",COUNT(I$3:I119)+1)</f>
        <v/>
      </c>
      <c r="J120" s="64" t="str">
        <f>IF(Menu!$D$12=$F120,'DATA SISWA'!B120,"")</f>
        <v/>
      </c>
      <c r="K120" s="64" t="str">
        <f>IF(Menu!$D$12=$F120,'DATA SISWA'!C120,"")</f>
        <v/>
      </c>
      <c r="L120" s="64" t="str">
        <f>IF(Menu!$D$12=$F120,'DATA SISWA'!D120,"")</f>
        <v/>
      </c>
    </row>
    <row r="121" spans="1:12" ht="15.75">
      <c r="A121" s="66">
        <v>119</v>
      </c>
      <c r="B121" s="100" t="s">
        <v>315</v>
      </c>
      <c r="C121" s="101" t="s">
        <v>365</v>
      </c>
      <c r="D121" s="102">
        <v>7744</v>
      </c>
      <c r="E121" s="103" t="s">
        <v>332</v>
      </c>
      <c r="F121" s="64" t="s">
        <v>99</v>
      </c>
      <c r="G121" s="64" t="str">
        <f t="shared" si="1"/>
        <v/>
      </c>
      <c r="I121" s="64" t="str">
        <f>IF(J121="","",COUNT(I$3:I120)+1)</f>
        <v/>
      </c>
      <c r="J121" s="64" t="str">
        <f>IF(Menu!$D$12=$F121,'DATA SISWA'!B121,"")</f>
        <v/>
      </c>
      <c r="K121" s="64" t="str">
        <f>IF(Menu!$D$12=$F121,'DATA SISWA'!C121,"")</f>
        <v/>
      </c>
      <c r="L121" s="64" t="str">
        <f>IF(Menu!$D$12=$F121,'DATA SISWA'!D121,"")</f>
        <v/>
      </c>
    </row>
    <row r="122" spans="1:12" ht="15.75">
      <c r="A122" s="66">
        <v>120</v>
      </c>
      <c r="B122" s="100" t="s">
        <v>316</v>
      </c>
      <c r="C122" s="101" t="s">
        <v>365</v>
      </c>
      <c r="D122" s="102">
        <v>7745</v>
      </c>
      <c r="E122" s="113" t="s">
        <v>332</v>
      </c>
      <c r="F122" s="64" t="s">
        <v>99</v>
      </c>
      <c r="G122" s="64" t="str">
        <f t="shared" si="1"/>
        <v/>
      </c>
      <c r="I122" s="64" t="str">
        <f>IF(J122="","",COUNT(I$3:I121)+1)</f>
        <v/>
      </c>
      <c r="J122" s="64" t="str">
        <f>IF(Menu!$D$12=$F122,'DATA SISWA'!B122,"")</f>
        <v/>
      </c>
      <c r="K122" s="64" t="str">
        <f>IF(Menu!$D$12=$F122,'DATA SISWA'!C122,"")</f>
        <v/>
      </c>
      <c r="L122" s="64" t="str">
        <f>IF(Menu!$D$12=$F122,'DATA SISWA'!D122,"")</f>
        <v/>
      </c>
    </row>
    <row r="123" spans="1:12" ht="15.75">
      <c r="A123" s="66">
        <v>121</v>
      </c>
      <c r="B123" s="100" t="s">
        <v>317</v>
      </c>
      <c r="C123" s="101" t="s">
        <v>365</v>
      </c>
      <c r="D123" s="102">
        <v>7746</v>
      </c>
      <c r="E123" s="113" t="s">
        <v>332</v>
      </c>
      <c r="F123" s="64" t="s">
        <v>99</v>
      </c>
      <c r="G123" s="64" t="str">
        <f t="shared" si="1"/>
        <v/>
      </c>
      <c r="I123" s="64" t="str">
        <f>IF(J123="","",COUNT(I$3:I122)+1)</f>
        <v/>
      </c>
      <c r="J123" s="64" t="str">
        <f>IF(Menu!$D$12=$F123,'DATA SISWA'!B123,"")</f>
        <v/>
      </c>
      <c r="K123" s="64" t="str">
        <f>IF(Menu!$D$12=$F123,'DATA SISWA'!C123,"")</f>
        <v/>
      </c>
      <c r="L123" s="64" t="str">
        <f>IF(Menu!$D$12=$F123,'DATA SISWA'!D123,"")</f>
        <v/>
      </c>
    </row>
    <row r="124" spans="1:12" ht="15.75">
      <c r="A124" s="66">
        <v>122</v>
      </c>
      <c r="B124" s="100" t="s">
        <v>318</v>
      </c>
      <c r="C124" s="101" t="s">
        <v>365</v>
      </c>
      <c r="D124" s="102">
        <v>7747</v>
      </c>
      <c r="E124" s="113" t="s">
        <v>332</v>
      </c>
      <c r="F124" s="64" t="s">
        <v>99</v>
      </c>
      <c r="G124" s="64" t="str">
        <f t="shared" si="1"/>
        <v/>
      </c>
      <c r="I124" s="64" t="str">
        <f>IF(J124="","",COUNT(I$3:I123)+1)</f>
        <v/>
      </c>
      <c r="J124" s="64" t="str">
        <f>IF(Menu!$D$12=$F124,'DATA SISWA'!B124,"")</f>
        <v/>
      </c>
      <c r="K124" s="64" t="str">
        <f>IF(Menu!$D$12=$F124,'DATA SISWA'!C124,"")</f>
        <v/>
      </c>
      <c r="L124" s="64" t="str">
        <f>IF(Menu!$D$12=$F124,'DATA SISWA'!D124,"")</f>
        <v/>
      </c>
    </row>
    <row r="125" spans="1:12" ht="15.75">
      <c r="A125" s="66">
        <v>123</v>
      </c>
      <c r="B125" s="100" t="s">
        <v>319</v>
      </c>
      <c r="C125" s="101" t="s">
        <v>365</v>
      </c>
      <c r="D125" s="102">
        <v>7748</v>
      </c>
      <c r="E125" s="113" t="s">
        <v>332</v>
      </c>
      <c r="F125" s="64" t="s">
        <v>99</v>
      </c>
      <c r="G125" s="64" t="str">
        <f t="shared" si="1"/>
        <v/>
      </c>
      <c r="I125" s="64" t="str">
        <f>IF(J125="","",COUNT(I$3:I124)+1)</f>
        <v/>
      </c>
      <c r="J125" s="64" t="str">
        <f>IF(Menu!$D$12=$F125,'DATA SISWA'!B125,"")</f>
        <v/>
      </c>
      <c r="K125" s="64" t="str">
        <f>IF(Menu!$D$12=$F125,'DATA SISWA'!C125,"")</f>
        <v/>
      </c>
      <c r="L125" s="64" t="str">
        <f>IF(Menu!$D$12=$F125,'DATA SISWA'!D125,"")</f>
        <v/>
      </c>
    </row>
    <row r="126" spans="1:12" ht="15.75">
      <c r="A126" s="66">
        <v>124</v>
      </c>
      <c r="B126" s="100" t="s">
        <v>367</v>
      </c>
      <c r="C126" s="101" t="s">
        <v>362</v>
      </c>
      <c r="D126" s="102">
        <v>7749</v>
      </c>
      <c r="E126" s="113" t="s">
        <v>332</v>
      </c>
      <c r="F126" s="64" t="s">
        <v>99</v>
      </c>
      <c r="G126" s="64" t="str">
        <f t="shared" si="1"/>
        <v/>
      </c>
      <c r="I126" s="64" t="str">
        <f>IF(J126="","",COUNT(I$3:I125)+1)</f>
        <v/>
      </c>
      <c r="J126" s="64" t="str">
        <f>IF(Menu!$D$12=$F126,'DATA SISWA'!B126,"")</f>
        <v/>
      </c>
      <c r="K126" s="64" t="str">
        <f>IF(Menu!$D$12=$F126,'DATA SISWA'!C126,"")</f>
        <v/>
      </c>
      <c r="L126" s="64" t="str">
        <f>IF(Menu!$D$12=$F126,'DATA SISWA'!D126,"")</f>
        <v/>
      </c>
    </row>
    <row r="127" spans="1:12" ht="15.75">
      <c r="A127" s="66">
        <v>125</v>
      </c>
      <c r="B127" s="112" t="s">
        <v>320</v>
      </c>
      <c r="C127" s="105" t="s">
        <v>365</v>
      </c>
      <c r="D127" s="106">
        <v>7750</v>
      </c>
      <c r="E127" s="113" t="s">
        <v>332</v>
      </c>
      <c r="F127" s="64" t="s">
        <v>99</v>
      </c>
      <c r="G127" s="64" t="str">
        <f t="shared" si="1"/>
        <v/>
      </c>
      <c r="I127" s="64" t="str">
        <f>IF(J127="","",COUNT(I$3:I126)+1)</f>
        <v/>
      </c>
      <c r="J127" s="64" t="str">
        <f>IF(Menu!$D$12=$F127,'DATA SISWA'!B127,"")</f>
        <v/>
      </c>
      <c r="K127" s="64" t="str">
        <f>IF(Menu!$D$12=$F127,'DATA SISWA'!C127,"")</f>
        <v/>
      </c>
      <c r="L127" s="64" t="str">
        <f>IF(Menu!$D$12=$F127,'DATA SISWA'!D127,"")</f>
        <v/>
      </c>
    </row>
    <row r="128" spans="1:12" ht="15.75">
      <c r="A128" s="66">
        <v>126</v>
      </c>
      <c r="B128" s="100" t="s">
        <v>322</v>
      </c>
      <c r="C128" s="101" t="s">
        <v>365</v>
      </c>
      <c r="D128" s="102">
        <v>7752</v>
      </c>
      <c r="E128" s="113" t="s">
        <v>332</v>
      </c>
      <c r="F128" s="64" t="s">
        <v>99</v>
      </c>
      <c r="G128" s="64" t="str">
        <f t="shared" si="1"/>
        <v/>
      </c>
      <c r="I128" s="64" t="str">
        <f>IF(J128="","",COUNT(I$3:I127)+1)</f>
        <v/>
      </c>
      <c r="J128" s="64" t="str">
        <f>IF(Menu!$D$12=$F128,'DATA SISWA'!B128,"")</f>
        <v/>
      </c>
      <c r="K128" s="64" t="str">
        <f>IF(Menu!$D$12=$F128,'DATA SISWA'!C128,"")</f>
        <v/>
      </c>
      <c r="L128" s="64" t="str">
        <f>IF(Menu!$D$12=$F128,'DATA SISWA'!D128,"")</f>
        <v/>
      </c>
    </row>
    <row r="129" spans="1:12" ht="15.75">
      <c r="A129" s="66">
        <v>127</v>
      </c>
      <c r="B129" s="113" t="s">
        <v>323</v>
      </c>
      <c r="C129" s="114" t="s">
        <v>365</v>
      </c>
      <c r="D129" s="114">
        <v>7753</v>
      </c>
      <c r="E129" s="115" t="s">
        <v>332</v>
      </c>
      <c r="F129" s="64" t="s">
        <v>99</v>
      </c>
      <c r="G129" s="64" t="str">
        <f t="shared" si="1"/>
        <v/>
      </c>
      <c r="I129" s="64" t="str">
        <f>IF(J129="","",COUNT(I$3:I128)+1)</f>
        <v/>
      </c>
      <c r="J129" s="64" t="str">
        <f>IF(Menu!$D$12=$F129,'DATA SISWA'!B129,"")</f>
        <v/>
      </c>
      <c r="K129" s="64" t="str">
        <f>IF(Menu!$D$12=$F129,'DATA SISWA'!C129,"")</f>
        <v/>
      </c>
      <c r="L129" s="64" t="str">
        <f>IF(Menu!$D$12=$F129,'DATA SISWA'!D129,"")</f>
        <v/>
      </c>
    </row>
    <row r="130" spans="1:12" ht="15.75">
      <c r="A130" s="66">
        <v>128</v>
      </c>
      <c r="B130" s="113" t="s">
        <v>324</v>
      </c>
      <c r="C130" s="114" t="s">
        <v>362</v>
      </c>
      <c r="D130" s="114">
        <v>7754</v>
      </c>
      <c r="E130" s="115" t="s">
        <v>332</v>
      </c>
      <c r="F130" s="64" t="s">
        <v>99</v>
      </c>
      <c r="G130" s="64" t="str">
        <f t="shared" si="1"/>
        <v/>
      </c>
      <c r="I130" s="64" t="str">
        <f>IF(J130="","",COUNT(I$3:I129)+1)</f>
        <v/>
      </c>
      <c r="J130" s="64" t="str">
        <f>IF(Menu!$D$12=$F130,'DATA SISWA'!B130,"")</f>
        <v/>
      </c>
      <c r="K130" s="64" t="str">
        <f>IF(Menu!$D$12=$F130,'DATA SISWA'!C130,"")</f>
        <v/>
      </c>
      <c r="L130" s="64" t="str">
        <f>IF(Menu!$D$12=$F130,'DATA SISWA'!D130,"")</f>
        <v/>
      </c>
    </row>
    <row r="131" spans="1:12" ht="15.75">
      <c r="A131" s="66">
        <v>129</v>
      </c>
      <c r="B131" s="113" t="s">
        <v>325</v>
      </c>
      <c r="C131" s="114" t="s">
        <v>365</v>
      </c>
      <c r="D131" s="114">
        <v>7755</v>
      </c>
      <c r="E131" s="115" t="s">
        <v>332</v>
      </c>
      <c r="F131" s="64" t="s">
        <v>99</v>
      </c>
      <c r="G131" s="64" t="str">
        <f t="shared" si="1"/>
        <v/>
      </c>
      <c r="I131" s="64" t="str">
        <f>IF(J131="","",COUNT(I$3:I130)+1)</f>
        <v/>
      </c>
      <c r="J131" s="64" t="str">
        <f>IF(Menu!$D$12=$F131,'DATA SISWA'!B131,"")</f>
        <v/>
      </c>
      <c r="K131" s="64" t="str">
        <f>IF(Menu!$D$12=$F131,'DATA SISWA'!C131,"")</f>
        <v/>
      </c>
      <c r="L131" s="64" t="str">
        <f>IF(Menu!$D$12=$F131,'DATA SISWA'!D131,"")</f>
        <v/>
      </c>
    </row>
    <row r="132" spans="1:12" ht="15.75">
      <c r="A132" s="66">
        <v>130</v>
      </c>
      <c r="B132" s="113" t="s">
        <v>326</v>
      </c>
      <c r="C132" s="114" t="s">
        <v>365</v>
      </c>
      <c r="D132" s="114">
        <v>7756</v>
      </c>
      <c r="E132" s="115" t="s">
        <v>332</v>
      </c>
      <c r="F132" s="64" t="s">
        <v>99</v>
      </c>
      <c r="G132" s="64" t="str">
        <f t="shared" si="1"/>
        <v/>
      </c>
      <c r="I132" s="64" t="str">
        <f>IF(J132="","",COUNT(I$3:I131)+1)</f>
        <v/>
      </c>
      <c r="J132" s="64" t="str">
        <f>IF(Menu!$D$12=$F132,'DATA SISWA'!B132,"")</f>
        <v/>
      </c>
      <c r="K132" s="64" t="str">
        <f>IF(Menu!$D$12=$F132,'DATA SISWA'!C132,"")</f>
        <v/>
      </c>
      <c r="L132" s="64" t="str">
        <f>IF(Menu!$D$12=$F132,'DATA SISWA'!D132,"")</f>
        <v/>
      </c>
    </row>
    <row r="133" spans="1:12" ht="15.75">
      <c r="A133" s="66">
        <v>131</v>
      </c>
      <c r="B133" s="113" t="s">
        <v>327</v>
      </c>
      <c r="C133" s="114" t="s">
        <v>362</v>
      </c>
      <c r="D133" s="114">
        <v>7757</v>
      </c>
      <c r="E133" s="115" t="s">
        <v>332</v>
      </c>
      <c r="F133" s="64" t="s">
        <v>99</v>
      </c>
      <c r="G133" s="64" t="str">
        <f t="shared" ref="G133:G196" si="2">IF(F133=F132,"",F133)</f>
        <v/>
      </c>
      <c r="I133" s="64" t="str">
        <f>IF(J133="","",COUNT(I$3:I132)+1)</f>
        <v/>
      </c>
      <c r="J133" s="64" t="str">
        <f>IF(Menu!$D$12=$F133,'DATA SISWA'!B133,"")</f>
        <v/>
      </c>
      <c r="K133" s="64" t="str">
        <f>IF(Menu!$D$12=$F133,'DATA SISWA'!C133,"")</f>
        <v/>
      </c>
      <c r="L133" s="64" t="str">
        <f>IF(Menu!$D$12=$F133,'DATA SISWA'!D133,"")</f>
        <v/>
      </c>
    </row>
    <row r="134" spans="1:12" ht="15.75">
      <c r="A134" s="66">
        <v>132</v>
      </c>
      <c r="B134" s="113" t="s">
        <v>328</v>
      </c>
      <c r="C134" s="114" t="s">
        <v>365</v>
      </c>
      <c r="D134" s="114">
        <v>7759</v>
      </c>
      <c r="E134" s="115" t="s">
        <v>332</v>
      </c>
      <c r="F134" s="64" t="s">
        <v>99</v>
      </c>
      <c r="G134" s="64" t="str">
        <f t="shared" si="2"/>
        <v/>
      </c>
      <c r="I134" s="64" t="str">
        <f>IF(J134="","",COUNT(I$3:I133)+1)</f>
        <v/>
      </c>
      <c r="J134" s="64" t="str">
        <f>IF(Menu!$D$12=$F134,'DATA SISWA'!B134,"")</f>
        <v/>
      </c>
      <c r="K134" s="64" t="str">
        <f>IF(Menu!$D$12=$F134,'DATA SISWA'!C134,"")</f>
        <v/>
      </c>
      <c r="L134" s="64" t="str">
        <f>IF(Menu!$D$12=$F134,'DATA SISWA'!D134,"")</f>
        <v/>
      </c>
    </row>
    <row r="135" spans="1:12" ht="15.75">
      <c r="A135" s="66">
        <v>133</v>
      </c>
      <c r="B135" s="113" t="s">
        <v>160</v>
      </c>
      <c r="C135" s="114" t="s">
        <v>362</v>
      </c>
      <c r="D135" s="114">
        <v>7526</v>
      </c>
      <c r="E135" s="115" t="s">
        <v>329</v>
      </c>
      <c r="F135" s="64" t="s">
        <v>96</v>
      </c>
      <c r="G135" s="64" t="str">
        <f t="shared" si="2"/>
        <v>XI Adm. Perkantoran 1</v>
      </c>
      <c r="I135" s="64" t="str">
        <f>IF(J135="","",COUNT(I$3:I134)+1)</f>
        <v/>
      </c>
      <c r="J135" s="64" t="str">
        <f>IF(Menu!$D$12=$F135,'DATA SISWA'!B135,"")</f>
        <v/>
      </c>
      <c r="K135" s="64" t="str">
        <f>IF(Menu!$D$12=$F135,'DATA SISWA'!C135,"")</f>
        <v/>
      </c>
      <c r="L135" s="64" t="str">
        <f>IF(Menu!$D$12=$F135,'DATA SISWA'!D135,"")</f>
        <v/>
      </c>
    </row>
    <row r="136" spans="1:12" ht="15.75">
      <c r="A136" s="66">
        <v>134</v>
      </c>
      <c r="B136" s="113" t="s">
        <v>161</v>
      </c>
      <c r="C136" s="114" t="s">
        <v>365</v>
      </c>
      <c r="D136" s="114">
        <v>7527</v>
      </c>
      <c r="E136" s="115" t="s">
        <v>329</v>
      </c>
      <c r="F136" s="64" t="s">
        <v>96</v>
      </c>
      <c r="G136" s="64" t="str">
        <f t="shared" si="2"/>
        <v/>
      </c>
      <c r="I136" s="64" t="str">
        <f>IF(J136="","",COUNT(I$3:I135)+1)</f>
        <v/>
      </c>
      <c r="J136" s="64" t="str">
        <f>IF(Menu!$D$12=$F136,'DATA SISWA'!B136,"")</f>
        <v/>
      </c>
      <c r="K136" s="64" t="str">
        <f>IF(Menu!$D$12=$F136,'DATA SISWA'!C136,"")</f>
        <v/>
      </c>
      <c r="L136" s="64" t="str">
        <f>IF(Menu!$D$12=$F136,'DATA SISWA'!D136,"")</f>
        <v/>
      </c>
    </row>
    <row r="137" spans="1:12" ht="15.75">
      <c r="A137" s="66">
        <v>135</v>
      </c>
      <c r="B137" s="113" t="s">
        <v>162</v>
      </c>
      <c r="C137" s="114" t="s">
        <v>362</v>
      </c>
      <c r="D137" s="114">
        <v>7406</v>
      </c>
      <c r="E137" s="115" t="s">
        <v>329</v>
      </c>
      <c r="F137" s="64" t="s">
        <v>96</v>
      </c>
      <c r="G137" s="64" t="str">
        <f t="shared" si="2"/>
        <v/>
      </c>
      <c r="I137" s="64" t="str">
        <f>IF(J137="","",COUNT(I$3:I136)+1)</f>
        <v/>
      </c>
      <c r="J137" s="64" t="str">
        <f>IF(Menu!$D$12=$F137,'DATA SISWA'!B137,"")</f>
        <v/>
      </c>
      <c r="K137" s="64" t="str">
        <f>IF(Menu!$D$12=$F137,'DATA SISWA'!C137,"")</f>
        <v/>
      </c>
      <c r="L137" s="64" t="str">
        <f>IF(Menu!$D$12=$F137,'DATA SISWA'!D137,"")</f>
        <v/>
      </c>
    </row>
    <row r="138" spans="1:12" ht="15.75">
      <c r="A138" s="66">
        <v>136</v>
      </c>
      <c r="B138" s="113" t="s">
        <v>163</v>
      </c>
      <c r="C138" s="114" t="s">
        <v>365</v>
      </c>
      <c r="D138" s="114">
        <v>7528</v>
      </c>
      <c r="E138" s="115" t="s">
        <v>329</v>
      </c>
      <c r="F138" s="64" t="s">
        <v>96</v>
      </c>
      <c r="G138" s="64" t="str">
        <f t="shared" si="2"/>
        <v/>
      </c>
      <c r="I138" s="64" t="str">
        <f>IF(J138="","",COUNT(I$3:I137)+1)</f>
        <v/>
      </c>
      <c r="J138" s="64" t="str">
        <f>IF(Menu!$D$12=$F138,'DATA SISWA'!B138,"")</f>
        <v/>
      </c>
      <c r="K138" s="64" t="str">
        <f>IF(Menu!$D$12=$F138,'DATA SISWA'!C138,"")</f>
        <v/>
      </c>
      <c r="L138" s="64" t="str">
        <f>IF(Menu!$D$12=$F138,'DATA SISWA'!D138,"")</f>
        <v/>
      </c>
    </row>
    <row r="139" spans="1:12" ht="15.75">
      <c r="A139" s="66">
        <v>137</v>
      </c>
      <c r="B139" s="113" t="s">
        <v>164</v>
      </c>
      <c r="C139" s="114" t="s">
        <v>365</v>
      </c>
      <c r="D139" s="114">
        <v>7529</v>
      </c>
      <c r="E139" s="115" t="s">
        <v>329</v>
      </c>
      <c r="F139" s="64" t="s">
        <v>96</v>
      </c>
      <c r="G139" s="64" t="str">
        <f t="shared" si="2"/>
        <v/>
      </c>
      <c r="I139" s="64" t="str">
        <f>IF(J139="","",COUNT(I$3:I138)+1)</f>
        <v/>
      </c>
      <c r="J139" s="64" t="str">
        <f>IF(Menu!$D$12=$F139,'DATA SISWA'!B139,"")</f>
        <v/>
      </c>
      <c r="K139" s="64" t="str">
        <f>IF(Menu!$D$12=$F139,'DATA SISWA'!C139,"")</f>
        <v/>
      </c>
      <c r="L139" s="64" t="str">
        <f>IF(Menu!$D$12=$F139,'DATA SISWA'!D139,"")</f>
        <v/>
      </c>
    </row>
    <row r="140" spans="1:12" ht="15.75">
      <c r="A140" s="66">
        <v>138</v>
      </c>
      <c r="B140" s="113" t="s">
        <v>165</v>
      </c>
      <c r="C140" s="114" t="s">
        <v>365</v>
      </c>
      <c r="D140" s="114">
        <v>7530</v>
      </c>
      <c r="E140" s="115" t="s">
        <v>329</v>
      </c>
      <c r="F140" s="64" t="s">
        <v>96</v>
      </c>
      <c r="G140" s="64" t="str">
        <f t="shared" si="2"/>
        <v/>
      </c>
      <c r="I140" s="64" t="str">
        <f>IF(J140="","",COUNT(I$3:I139)+1)</f>
        <v/>
      </c>
      <c r="J140" s="64" t="str">
        <f>IF(Menu!$D$12=$F140,'DATA SISWA'!B140,"")</f>
        <v/>
      </c>
      <c r="K140" s="64" t="str">
        <f>IF(Menu!$D$12=$F140,'DATA SISWA'!C140,"")</f>
        <v/>
      </c>
      <c r="L140" s="64" t="str">
        <f>IF(Menu!$D$12=$F140,'DATA SISWA'!D140,"")</f>
        <v/>
      </c>
    </row>
    <row r="141" spans="1:12" ht="15.75">
      <c r="A141" s="66">
        <v>139</v>
      </c>
      <c r="B141" s="113" t="s">
        <v>166</v>
      </c>
      <c r="C141" s="114" t="s">
        <v>362</v>
      </c>
      <c r="D141" s="114">
        <v>7531</v>
      </c>
      <c r="E141" s="115" t="s">
        <v>329</v>
      </c>
      <c r="F141" s="64" t="s">
        <v>96</v>
      </c>
      <c r="G141" s="64" t="str">
        <f t="shared" si="2"/>
        <v/>
      </c>
      <c r="I141" s="64" t="str">
        <f>IF(J141="","",COUNT(I$3:I140)+1)</f>
        <v/>
      </c>
      <c r="J141" s="64" t="str">
        <f>IF(Menu!$D$12=$F141,'DATA SISWA'!B141,"")</f>
        <v/>
      </c>
      <c r="K141" s="64" t="str">
        <f>IF(Menu!$D$12=$F141,'DATA SISWA'!C141,"")</f>
        <v/>
      </c>
      <c r="L141" s="64" t="str">
        <f>IF(Menu!$D$12=$F141,'DATA SISWA'!D141,"")</f>
        <v/>
      </c>
    </row>
    <row r="142" spans="1:12" ht="15.75">
      <c r="A142" s="66">
        <v>140</v>
      </c>
      <c r="B142" s="113" t="s">
        <v>167</v>
      </c>
      <c r="C142" s="114" t="s">
        <v>365</v>
      </c>
      <c r="D142" s="114">
        <v>7532</v>
      </c>
      <c r="E142" s="115" t="s">
        <v>329</v>
      </c>
      <c r="F142" s="64" t="s">
        <v>96</v>
      </c>
      <c r="G142" s="64" t="str">
        <f t="shared" si="2"/>
        <v/>
      </c>
      <c r="I142" s="64" t="str">
        <f>IF(J142="","",COUNT(I$3:I141)+1)</f>
        <v/>
      </c>
      <c r="J142" s="64" t="str">
        <f>IF(Menu!$D$12=$F142,'DATA SISWA'!B142,"")</f>
        <v/>
      </c>
      <c r="K142" s="64" t="str">
        <f>IF(Menu!$D$12=$F142,'DATA SISWA'!C142,"")</f>
        <v/>
      </c>
      <c r="L142" s="64" t="str">
        <f>IF(Menu!$D$12=$F142,'DATA SISWA'!D142,"")</f>
        <v/>
      </c>
    </row>
    <row r="143" spans="1:12" ht="15.75">
      <c r="A143" s="66">
        <v>141</v>
      </c>
      <c r="B143" s="113" t="s">
        <v>168</v>
      </c>
      <c r="C143" s="114" t="s">
        <v>365</v>
      </c>
      <c r="D143" s="114">
        <v>7533</v>
      </c>
      <c r="E143" s="115" t="s">
        <v>329</v>
      </c>
      <c r="F143" s="64" t="s">
        <v>96</v>
      </c>
      <c r="G143" s="64" t="str">
        <f t="shared" si="2"/>
        <v/>
      </c>
      <c r="I143" s="64" t="str">
        <f>IF(J143="","",COUNT(I$3:I142)+1)</f>
        <v/>
      </c>
      <c r="J143" s="64" t="str">
        <f>IF(Menu!$D$12=$F143,'DATA SISWA'!B143,"")</f>
        <v/>
      </c>
      <c r="K143" s="64" t="str">
        <f>IF(Menu!$D$12=$F143,'DATA SISWA'!C143,"")</f>
        <v/>
      </c>
      <c r="L143" s="64" t="str">
        <f>IF(Menu!$D$12=$F143,'DATA SISWA'!D143,"")</f>
        <v/>
      </c>
    </row>
    <row r="144" spans="1:12" ht="15.75">
      <c r="A144" s="66">
        <v>142</v>
      </c>
      <c r="B144" s="113" t="s">
        <v>169</v>
      </c>
      <c r="C144" s="114" t="s">
        <v>365</v>
      </c>
      <c r="D144" s="114">
        <v>7534</v>
      </c>
      <c r="E144" s="115" t="s">
        <v>329</v>
      </c>
      <c r="F144" s="64" t="s">
        <v>96</v>
      </c>
      <c r="G144" s="64" t="str">
        <f t="shared" si="2"/>
        <v/>
      </c>
      <c r="I144" s="64" t="str">
        <f>IF(J144="","",COUNT(I$3:I143)+1)</f>
        <v/>
      </c>
      <c r="J144" s="64" t="str">
        <f>IF(Menu!$D$12=$F144,'DATA SISWA'!B144,"")</f>
        <v/>
      </c>
      <c r="K144" s="64" t="str">
        <f>IF(Menu!$D$12=$F144,'DATA SISWA'!C144,"")</f>
        <v/>
      </c>
      <c r="L144" s="64" t="str">
        <f>IF(Menu!$D$12=$F144,'DATA SISWA'!D144,"")</f>
        <v/>
      </c>
    </row>
    <row r="145" spans="1:12" ht="15.75">
      <c r="A145" s="66">
        <v>143</v>
      </c>
      <c r="B145" s="116" t="s">
        <v>170</v>
      </c>
      <c r="C145" s="117" t="s">
        <v>362</v>
      </c>
      <c r="D145" s="114">
        <v>7535</v>
      </c>
      <c r="E145" s="115" t="s">
        <v>329</v>
      </c>
      <c r="F145" s="64" t="s">
        <v>96</v>
      </c>
      <c r="G145" s="64" t="str">
        <f t="shared" si="2"/>
        <v/>
      </c>
      <c r="I145" s="64" t="str">
        <f>IF(J145="","",COUNT(I$3:I144)+1)</f>
        <v/>
      </c>
      <c r="J145" s="64" t="str">
        <f>IF(Menu!$D$12=$F145,'DATA SISWA'!B145,"")</f>
        <v/>
      </c>
      <c r="K145" s="64" t="str">
        <f>IF(Menu!$D$12=$F145,'DATA SISWA'!C145,"")</f>
        <v/>
      </c>
      <c r="L145" s="64" t="str">
        <f>IF(Menu!$D$12=$F145,'DATA SISWA'!D145,"")</f>
        <v/>
      </c>
    </row>
    <row r="146" spans="1:12" ht="15.75">
      <c r="A146" s="66">
        <v>144</v>
      </c>
      <c r="B146" s="116" t="s">
        <v>171</v>
      </c>
      <c r="C146" s="117" t="s">
        <v>362</v>
      </c>
      <c r="D146" s="114">
        <v>7536</v>
      </c>
      <c r="E146" s="115" t="s">
        <v>329</v>
      </c>
      <c r="F146" s="64" t="s">
        <v>96</v>
      </c>
      <c r="G146" s="64" t="str">
        <f t="shared" si="2"/>
        <v/>
      </c>
      <c r="I146" s="64" t="str">
        <f>IF(J146="","",COUNT(I$3:I145)+1)</f>
        <v/>
      </c>
      <c r="J146" s="64" t="str">
        <f>IF(Menu!$D$12=$F146,'DATA SISWA'!B146,"")</f>
        <v/>
      </c>
      <c r="K146" s="64" t="str">
        <f>IF(Menu!$D$12=$F146,'DATA SISWA'!C146,"")</f>
        <v/>
      </c>
      <c r="L146" s="64" t="str">
        <f>IF(Menu!$D$12=$F146,'DATA SISWA'!D146,"")</f>
        <v/>
      </c>
    </row>
    <row r="147" spans="1:12" ht="15.75">
      <c r="A147" s="66">
        <v>145</v>
      </c>
      <c r="B147" s="116" t="s">
        <v>172</v>
      </c>
      <c r="C147" s="114" t="s">
        <v>365</v>
      </c>
      <c r="D147" s="114">
        <v>7537</v>
      </c>
      <c r="E147" s="115" t="s">
        <v>329</v>
      </c>
      <c r="F147" s="64" t="s">
        <v>96</v>
      </c>
      <c r="G147" s="64" t="str">
        <f t="shared" si="2"/>
        <v/>
      </c>
      <c r="I147" s="64" t="str">
        <f>IF(J147="","",COUNT(I$3:I146)+1)</f>
        <v/>
      </c>
      <c r="J147" s="64" t="str">
        <f>IF(Menu!$D$12=$F147,'DATA SISWA'!B147,"")</f>
        <v/>
      </c>
      <c r="K147" s="64" t="str">
        <f>IF(Menu!$D$12=$F147,'DATA SISWA'!C147,"")</f>
        <v/>
      </c>
      <c r="L147" s="64" t="str">
        <f>IF(Menu!$D$12=$F147,'DATA SISWA'!D147,"")</f>
        <v/>
      </c>
    </row>
    <row r="148" spans="1:12" ht="15.75">
      <c r="A148" s="66">
        <v>146</v>
      </c>
      <c r="B148" s="116" t="s">
        <v>173</v>
      </c>
      <c r="C148" s="114" t="s">
        <v>365</v>
      </c>
      <c r="D148" s="114">
        <v>7538</v>
      </c>
      <c r="E148" s="115" t="s">
        <v>329</v>
      </c>
      <c r="F148" s="64" t="s">
        <v>96</v>
      </c>
      <c r="G148" s="64" t="str">
        <f t="shared" si="2"/>
        <v/>
      </c>
      <c r="I148" s="64" t="str">
        <f>IF(J148="","",COUNT(I$3:I147)+1)</f>
        <v/>
      </c>
      <c r="J148" s="64" t="str">
        <f>IF(Menu!$D$12=$F148,'DATA SISWA'!B148,"")</f>
        <v/>
      </c>
      <c r="K148" s="64" t="str">
        <f>IF(Menu!$D$12=$F148,'DATA SISWA'!C148,"")</f>
        <v/>
      </c>
      <c r="L148" s="64" t="str">
        <f>IF(Menu!$D$12=$F148,'DATA SISWA'!D148,"")</f>
        <v/>
      </c>
    </row>
    <row r="149" spans="1:12" ht="15.75">
      <c r="A149" s="66">
        <v>147</v>
      </c>
      <c r="B149" s="118" t="s">
        <v>174</v>
      </c>
      <c r="C149" s="119" t="s">
        <v>362</v>
      </c>
      <c r="D149" s="119">
        <v>7414</v>
      </c>
      <c r="E149" s="77" t="s">
        <v>329</v>
      </c>
      <c r="F149" s="64" t="s">
        <v>96</v>
      </c>
      <c r="G149" s="64" t="str">
        <f t="shared" si="2"/>
        <v/>
      </c>
      <c r="I149" s="64" t="str">
        <f>IF(J149="","",COUNT(I$3:I148)+1)</f>
        <v/>
      </c>
      <c r="J149" s="64" t="str">
        <f>IF(Menu!$D$12=$F149,'DATA SISWA'!B149,"")</f>
        <v/>
      </c>
      <c r="K149" s="64" t="str">
        <f>IF(Menu!$D$12=$F149,'DATA SISWA'!C149,"")</f>
        <v/>
      </c>
      <c r="L149" s="64" t="str">
        <f>IF(Menu!$D$12=$F149,'DATA SISWA'!D149,"")</f>
        <v/>
      </c>
    </row>
    <row r="150" spans="1:12" ht="15.75">
      <c r="A150" s="66">
        <v>148</v>
      </c>
      <c r="B150" s="116" t="s">
        <v>175</v>
      </c>
      <c r="C150" s="114" t="s">
        <v>362</v>
      </c>
      <c r="D150" s="114">
        <v>7374</v>
      </c>
      <c r="E150" s="115" t="s">
        <v>329</v>
      </c>
      <c r="F150" s="64" t="s">
        <v>96</v>
      </c>
      <c r="G150" s="64" t="str">
        <f t="shared" si="2"/>
        <v/>
      </c>
      <c r="I150" s="64" t="str">
        <f>IF(J150="","",COUNT(I$3:I149)+1)</f>
        <v/>
      </c>
      <c r="J150" s="64" t="str">
        <f>IF(Menu!$D$12=$F150,'DATA SISWA'!B150,"")</f>
        <v/>
      </c>
      <c r="K150" s="64" t="str">
        <f>IF(Menu!$D$12=$F150,'DATA SISWA'!C150,"")</f>
        <v/>
      </c>
      <c r="L150" s="64" t="str">
        <f>IF(Menu!$D$12=$F150,'DATA SISWA'!D150,"")</f>
        <v/>
      </c>
    </row>
    <row r="151" spans="1:12" ht="15.75">
      <c r="A151" s="66">
        <v>149</v>
      </c>
      <c r="B151" s="113" t="s">
        <v>176</v>
      </c>
      <c r="C151" s="114" t="s">
        <v>365</v>
      </c>
      <c r="D151" s="114">
        <v>7539</v>
      </c>
      <c r="E151" s="115" t="s">
        <v>329</v>
      </c>
      <c r="F151" s="64" t="s">
        <v>96</v>
      </c>
      <c r="G151" s="64" t="str">
        <f t="shared" si="2"/>
        <v/>
      </c>
      <c r="I151" s="64" t="str">
        <f>IF(J151="","",COUNT(I$3:I150)+1)</f>
        <v/>
      </c>
      <c r="J151" s="64" t="str">
        <f>IF(Menu!$D$12=$F151,'DATA SISWA'!B151,"")</f>
        <v/>
      </c>
      <c r="K151" s="64" t="str">
        <f>IF(Menu!$D$12=$F151,'DATA SISWA'!C151,"")</f>
        <v/>
      </c>
      <c r="L151" s="64" t="str">
        <f>IF(Menu!$D$12=$F151,'DATA SISWA'!D151,"")</f>
        <v/>
      </c>
    </row>
    <row r="152" spans="1:12" ht="15.75">
      <c r="A152" s="66">
        <v>150</v>
      </c>
      <c r="B152" s="120" t="s">
        <v>177</v>
      </c>
      <c r="C152" s="117" t="s">
        <v>362</v>
      </c>
      <c r="D152" s="121">
        <v>7540</v>
      </c>
      <c r="E152" s="115" t="s">
        <v>329</v>
      </c>
      <c r="F152" s="64" t="s">
        <v>96</v>
      </c>
      <c r="G152" s="64" t="str">
        <f t="shared" si="2"/>
        <v/>
      </c>
      <c r="I152" s="64" t="str">
        <f>IF(J152="","",COUNT(I$3:I151)+1)</f>
        <v/>
      </c>
      <c r="J152" s="64" t="str">
        <f>IF(Menu!$D$12=$F152,'DATA SISWA'!B152,"")</f>
        <v/>
      </c>
      <c r="K152" s="64" t="str">
        <f>IF(Menu!$D$12=$F152,'DATA SISWA'!C152,"")</f>
        <v/>
      </c>
      <c r="L152" s="64" t="str">
        <f>IF(Menu!$D$12=$F152,'DATA SISWA'!D152,"")</f>
        <v/>
      </c>
    </row>
    <row r="153" spans="1:12" ht="15.75">
      <c r="A153" s="66">
        <v>151</v>
      </c>
      <c r="B153" s="113" t="s">
        <v>178</v>
      </c>
      <c r="C153" s="114" t="s">
        <v>365</v>
      </c>
      <c r="D153" s="114">
        <v>7541</v>
      </c>
      <c r="E153" s="115" t="s">
        <v>329</v>
      </c>
      <c r="F153" s="64" t="s">
        <v>96</v>
      </c>
      <c r="G153" s="64" t="str">
        <f t="shared" si="2"/>
        <v/>
      </c>
      <c r="I153" s="64" t="str">
        <f>IF(J153="","",COUNT(I$3:I152)+1)</f>
        <v/>
      </c>
      <c r="J153" s="64" t="str">
        <f>IF(Menu!$D$12=$F153,'DATA SISWA'!B153,"")</f>
        <v/>
      </c>
      <c r="K153" s="64" t="str">
        <f>IF(Menu!$D$12=$F153,'DATA SISWA'!C153,"")</f>
        <v/>
      </c>
      <c r="L153" s="64" t="str">
        <f>IF(Menu!$D$12=$F153,'DATA SISWA'!D153,"")</f>
        <v/>
      </c>
    </row>
    <row r="154" spans="1:12" ht="15.75">
      <c r="A154" s="66">
        <v>152</v>
      </c>
      <c r="B154" s="113" t="s">
        <v>179</v>
      </c>
      <c r="C154" s="114" t="s">
        <v>365</v>
      </c>
      <c r="D154" s="114">
        <v>7542</v>
      </c>
      <c r="E154" s="115" t="s">
        <v>329</v>
      </c>
      <c r="F154" s="64" t="s">
        <v>96</v>
      </c>
      <c r="G154" s="64" t="str">
        <f t="shared" si="2"/>
        <v/>
      </c>
      <c r="I154" s="64" t="str">
        <f>IF(J154="","",COUNT(I$3:I153)+1)</f>
        <v/>
      </c>
      <c r="J154" s="64" t="str">
        <f>IF(Menu!$D$12=$F154,'DATA SISWA'!B154,"")</f>
        <v/>
      </c>
      <c r="K154" s="64" t="str">
        <f>IF(Menu!$D$12=$F154,'DATA SISWA'!C154,"")</f>
        <v/>
      </c>
      <c r="L154" s="64" t="str">
        <f>IF(Menu!$D$12=$F154,'DATA SISWA'!D154,"")</f>
        <v/>
      </c>
    </row>
    <row r="155" spans="1:12" ht="15.75">
      <c r="A155" s="66">
        <v>153</v>
      </c>
      <c r="B155" s="113" t="s">
        <v>180</v>
      </c>
      <c r="C155" s="114" t="s">
        <v>365</v>
      </c>
      <c r="D155" s="114">
        <v>7543</v>
      </c>
      <c r="E155" s="115" t="s">
        <v>329</v>
      </c>
      <c r="F155" s="64" t="s">
        <v>96</v>
      </c>
      <c r="G155" s="64" t="str">
        <f t="shared" si="2"/>
        <v/>
      </c>
      <c r="I155" s="64" t="str">
        <f>IF(J155="","",COUNT(I$3:I154)+1)</f>
        <v/>
      </c>
      <c r="J155" s="64" t="str">
        <f>IF(Menu!$D$12=$F155,'DATA SISWA'!B155,"")</f>
        <v/>
      </c>
      <c r="K155" s="64" t="str">
        <f>IF(Menu!$D$12=$F155,'DATA SISWA'!C155,"")</f>
        <v/>
      </c>
      <c r="L155" s="64" t="str">
        <f>IF(Menu!$D$12=$F155,'DATA SISWA'!D155,"")</f>
        <v/>
      </c>
    </row>
    <row r="156" spans="1:12" ht="15.75">
      <c r="A156" s="66">
        <v>154</v>
      </c>
      <c r="B156" s="113" t="s">
        <v>181</v>
      </c>
      <c r="C156" s="114" t="s">
        <v>365</v>
      </c>
      <c r="D156" s="114">
        <v>7544</v>
      </c>
      <c r="E156" s="115" t="s">
        <v>329</v>
      </c>
      <c r="F156" s="64" t="s">
        <v>96</v>
      </c>
      <c r="G156" s="64" t="str">
        <f t="shared" si="2"/>
        <v/>
      </c>
      <c r="I156" s="64" t="str">
        <f>IF(J156="","",COUNT(I$3:I155)+1)</f>
        <v/>
      </c>
      <c r="J156" s="64" t="str">
        <f>IF(Menu!$D$12=$F156,'DATA SISWA'!B156,"")</f>
        <v/>
      </c>
      <c r="K156" s="64" t="str">
        <f>IF(Menu!$D$12=$F156,'DATA SISWA'!C156,"")</f>
        <v/>
      </c>
      <c r="L156" s="64" t="str">
        <f>IF(Menu!$D$12=$F156,'DATA SISWA'!D156,"")</f>
        <v/>
      </c>
    </row>
    <row r="157" spans="1:12" ht="15.75">
      <c r="A157" s="66">
        <v>155</v>
      </c>
      <c r="B157" s="113" t="s">
        <v>182</v>
      </c>
      <c r="C157" s="114" t="s">
        <v>365</v>
      </c>
      <c r="D157" s="114">
        <v>7545</v>
      </c>
      <c r="E157" s="115" t="s">
        <v>329</v>
      </c>
      <c r="F157" s="64" t="s">
        <v>96</v>
      </c>
      <c r="G157" s="64" t="str">
        <f t="shared" si="2"/>
        <v/>
      </c>
      <c r="I157" s="64" t="str">
        <f>IF(J157="","",COUNT(I$3:I156)+1)</f>
        <v/>
      </c>
      <c r="J157" s="64" t="str">
        <f>IF(Menu!$D$12=$F157,'DATA SISWA'!B157,"")</f>
        <v/>
      </c>
      <c r="K157" s="64" t="str">
        <f>IF(Menu!$D$12=$F157,'DATA SISWA'!C157,"")</f>
        <v/>
      </c>
      <c r="L157" s="64" t="str">
        <f>IF(Menu!$D$12=$F157,'DATA SISWA'!D157,"")</f>
        <v/>
      </c>
    </row>
    <row r="158" spans="1:12" ht="15.75">
      <c r="A158" s="66">
        <v>156</v>
      </c>
      <c r="B158" s="113" t="s">
        <v>183</v>
      </c>
      <c r="C158" s="114" t="s">
        <v>365</v>
      </c>
      <c r="D158" s="114">
        <v>7546</v>
      </c>
      <c r="E158" s="115" t="s">
        <v>329</v>
      </c>
      <c r="F158" s="64" t="s">
        <v>96</v>
      </c>
      <c r="G158" s="64" t="str">
        <f t="shared" si="2"/>
        <v/>
      </c>
      <c r="I158" s="64" t="str">
        <f>IF(J158="","",COUNT(I$3:I157)+1)</f>
        <v/>
      </c>
      <c r="J158" s="64" t="str">
        <f>IF(Menu!$D$12=$F158,'DATA SISWA'!B158,"")</f>
        <v/>
      </c>
      <c r="K158" s="64" t="str">
        <f>IF(Menu!$D$12=$F158,'DATA SISWA'!C158,"")</f>
        <v/>
      </c>
      <c r="L158" s="64" t="str">
        <f>IF(Menu!$D$12=$F158,'DATA SISWA'!D158,"")</f>
        <v/>
      </c>
    </row>
    <row r="159" spans="1:12" ht="15.75">
      <c r="A159" s="66">
        <v>157</v>
      </c>
      <c r="B159" s="113" t="s">
        <v>184</v>
      </c>
      <c r="C159" s="114" t="s">
        <v>365</v>
      </c>
      <c r="D159" s="114">
        <v>7547</v>
      </c>
      <c r="E159" s="115" t="s">
        <v>329</v>
      </c>
      <c r="F159" s="64" t="s">
        <v>96</v>
      </c>
      <c r="G159" s="64" t="str">
        <f t="shared" si="2"/>
        <v/>
      </c>
      <c r="I159" s="64" t="str">
        <f>IF(J159="","",COUNT(I$3:I158)+1)</f>
        <v/>
      </c>
      <c r="J159" s="64" t="str">
        <f>IF(Menu!$D$12=$F159,'DATA SISWA'!B159,"")</f>
        <v/>
      </c>
      <c r="K159" s="64" t="str">
        <f>IF(Menu!$D$12=$F159,'DATA SISWA'!C159,"")</f>
        <v/>
      </c>
      <c r="L159" s="64" t="str">
        <f>IF(Menu!$D$12=$F159,'DATA SISWA'!D159,"")</f>
        <v/>
      </c>
    </row>
    <row r="160" spans="1:12" ht="15.75">
      <c r="A160" s="66">
        <v>158</v>
      </c>
      <c r="B160" s="113" t="s">
        <v>185</v>
      </c>
      <c r="C160" s="114" t="s">
        <v>365</v>
      </c>
      <c r="D160" s="114">
        <v>7548</v>
      </c>
      <c r="E160" s="115" t="s">
        <v>329</v>
      </c>
      <c r="F160" s="64" t="s">
        <v>96</v>
      </c>
      <c r="G160" s="64" t="str">
        <f t="shared" si="2"/>
        <v/>
      </c>
      <c r="I160" s="64" t="str">
        <f>IF(J160="","",COUNT(I$3:I159)+1)</f>
        <v/>
      </c>
      <c r="J160" s="64" t="str">
        <f>IF(Menu!$D$12=$F160,'DATA SISWA'!B160,"")</f>
        <v/>
      </c>
      <c r="K160" s="64" t="str">
        <f>IF(Menu!$D$12=$F160,'DATA SISWA'!C160,"")</f>
        <v/>
      </c>
      <c r="L160" s="64" t="str">
        <f>IF(Menu!$D$12=$F160,'DATA SISWA'!D160,"")</f>
        <v/>
      </c>
    </row>
    <row r="161" spans="1:12" ht="15.75">
      <c r="A161" s="66">
        <v>159</v>
      </c>
      <c r="B161" s="113" t="s">
        <v>186</v>
      </c>
      <c r="C161" s="114" t="s">
        <v>365</v>
      </c>
      <c r="D161" s="114">
        <v>7549</v>
      </c>
      <c r="E161" s="115" t="s">
        <v>329</v>
      </c>
      <c r="F161" s="64" t="s">
        <v>96</v>
      </c>
      <c r="G161" s="64" t="str">
        <f t="shared" si="2"/>
        <v/>
      </c>
      <c r="I161" s="64" t="str">
        <f>IF(J161="","",COUNT(I$3:I160)+1)</f>
        <v/>
      </c>
      <c r="J161" s="64" t="str">
        <f>IF(Menu!$D$12=$F161,'DATA SISWA'!B161,"")</f>
        <v/>
      </c>
      <c r="K161" s="64" t="str">
        <f>IF(Menu!$D$12=$F161,'DATA SISWA'!C161,"")</f>
        <v/>
      </c>
      <c r="L161" s="64" t="str">
        <f>IF(Menu!$D$12=$F161,'DATA SISWA'!D161,"")</f>
        <v/>
      </c>
    </row>
    <row r="162" spans="1:12" ht="15.75">
      <c r="A162" s="66">
        <v>160</v>
      </c>
      <c r="B162" s="113" t="s">
        <v>187</v>
      </c>
      <c r="C162" s="114" t="s">
        <v>365</v>
      </c>
      <c r="D162" s="114">
        <v>7550</v>
      </c>
      <c r="E162" s="115" t="s">
        <v>329</v>
      </c>
      <c r="F162" s="64" t="s">
        <v>96</v>
      </c>
      <c r="G162" s="64" t="str">
        <f t="shared" si="2"/>
        <v/>
      </c>
      <c r="I162" s="64" t="str">
        <f>IF(J162="","",COUNT(I$3:I161)+1)</f>
        <v/>
      </c>
      <c r="J162" s="64" t="str">
        <f>IF(Menu!$D$12=$F162,'DATA SISWA'!B162,"")</f>
        <v/>
      </c>
      <c r="K162" s="64" t="str">
        <f>IF(Menu!$D$12=$F162,'DATA SISWA'!C162,"")</f>
        <v/>
      </c>
      <c r="L162" s="64" t="str">
        <f>IF(Menu!$D$12=$F162,'DATA SISWA'!D162,"")</f>
        <v/>
      </c>
    </row>
    <row r="163" spans="1:12" ht="15.75">
      <c r="A163" s="66">
        <v>161</v>
      </c>
      <c r="B163" s="83" t="s">
        <v>188</v>
      </c>
      <c r="C163" s="84" t="s">
        <v>365</v>
      </c>
      <c r="D163" s="84">
        <v>7551</v>
      </c>
      <c r="E163" s="86" t="s">
        <v>329</v>
      </c>
      <c r="F163" s="64" t="s">
        <v>96</v>
      </c>
      <c r="G163" s="64" t="str">
        <f t="shared" si="2"/>
        <v/>
      </c>
      <c r="I163" s="64" t="str">
        <f>IF(J163="","",COUNT(I$3:I162)+1)</f>
        <v/>
      </c>
      <c r="J163" s="64" t="str">
        <f>IF(Menu!$D$12=$F163,'DATA SISWA'!B163,"")</f>
        <v/>
      </c>
      <c r="K163" s="64" t="str">
        <f>IF(Menu!$D$12=$F163,'DATA SISWA'!C163,"")</f>
        <v/>
      </c>
      <c r="L163" s="64" t="str">
        <f>IF(Menu!$D$12=$F163,'DATA SISWA'!D163,"")</f>
        <v/>
      </c>
    </row>
    <row r="164" spans="1:12" ht="15.75">
      <c r="A164" s="66">
        <v>162</v>
      </c>
      <c r="B164" s="83" t="s">
        <v>189</v>
      </c>
      <c r="C164" s="84" t="s">
        <v>365</v>
      </c>
      <c r="D164" s="84">
        <v>7552</v>
      </c>
      <c r="E164" s="86" t="s">
        <v>329</v>
      </c>
      <c r="F164" s="64" t="s">
        <v>96</v>
      </c>
      <c r="G164" s="64" t="str">
        <f t="shared" si="2"/>
        <v/>
      </c>
      <c r="I164" s="64" t="str">
        <f>IF(J164="","",COUNT(I$3:I163)+1)</f>
        <v/>
      </c>
      <c r="J164" s="64" t="str">
        <f>IF(Menu!$D$12=$F164,'DATA SISWA'!B164,"")</f>
        <v/>
      </c>
      <c r="K164" s="64" t="str">
        <f>IF(Menu!$D$12=$F164,'DATA SISWA'!C164,"")</f>
        <v/>
      </c>
      <c r="L164" s="64" t="str">
        <f>IF(Menu!$D$12=$F164,'DATA SISWA'!D164,"")</f>
        <v/>
      </c>
    </row>
    <row r="165" spans="1:12" ht="15.75">
      <c r="A165" s="66">
        <v>163</v>
      </c>
      <c r="B165" s="83" t="s">
        <v>190</v>
      </c>
      <c r="C165" s="84" t="s">
        <v>365</v>
      </c>
      <c r="D165" s="84">
        <v>7553</v>
      </c>
      <c r="E165" s="86" t="s">
        <v>329</v>
      </c>
      <c r="F165" s="64" t="s">
        <v>96</v>
      </c>
      <c r="G165" s="64" t="str">
        <f t="shared" si="2"/>
        <v/>
      </c>
      <c r="I165" s="64" t="str">
        <f>IF(J165="","",COUNT(I$3:I164)+1)</f>
        <v/>
      </c>
      <c r="J165" s="64" t="str">
        <f>IF(Menu!$D$12=$F165,'DATA SISWA'!B165,"")</f>
        <v/>
      </c>
      <c r="K165" s="64" t="str">
        <f>IF(Menu!$D$12=$F165,'DATA SISWA'!C165,"")</f>
        <v/>
      </c>
      <c r="L165" s="64" t="str">
        <f>IF(Menu!$D$12=$F165,'DATA SISWA'!D165,"")</f>
        <v/>
      </c>
    </row>
    <row r="166" spans="1:12" ht="15.75">
      <c r="A166" s="66">
        <v>164</v>
      </c>
      <c r="B166" s="83" t="s">
        <v>191</v>
      </c>
      <c r="C166" s="84" t="s">
        <v>365</v>
      </c>
      <c r="D166" s="84">
        <v>7554</v>
      </c>
      <c r="E166" s="86" t="s">
        <v>329</v>
      </c>
      <c r="F166" s="64" t="s">
        <v>96</v>
      </c>
      <c r="G166" s="64" t="str">
        <f t="shared" si="2"/>
        <v/>
      </c>
      <c r="I166" s="64" t="str">
        <f>IF(J166="","",COUNT(I$3:I165)+1)</f>
        <v/>
      </c>
      <c r="J166" s="64" t="str">
        <f>IF(Menu!$D$12=$F166,'DATA SISWA'!B166,"")</f>
        <v/>
      </c>
      <c r="K166" s="64" t="str">
        <f>IF(Menu!$D$12=$F166,'DATA SISWA'!C166,"")</f>
        <v/>
      </c>
      <c r="L166" s="64" t="str">
        <f>IF(Menu!$D$12=$F166,'DATA SISWA'!D166,"")</f>
        <v/>
      </c>
    </row>
    <row r="167" spans="1:12" ht="15.75">
      <c r="A167" s="66">
        <v>165</v>
      </c>
      <c r="B167" s="83" t="s">
        <v>192</v>
      </c>
      <c r="C167" s="84" t="s">
        <v>365</v>
      </c>
      <c r="D167" s="84">
        <v>7555</v>
      </c>
      <c r="E167" s="86" t="s">
        <v>329</v>
      </c>
      <c r="F167" s="64" t="s">
        <v>96</v>
      </c>
      <c r="G167" s="64" t="str">
        <f t="shared" si="2"/>
        <v/>
      </c>
      <c r="I167" s="64" t="str">
        <f>IF(J167="","",COUNT(I$3:I166)+1)</f>
        <v/>
      </c>
      <c r="J167" s="64" t="str">
        <f>IF(Menu!$D$12=$F167,'DATA SISWA'!B167,"")</f>
        <v/>
      </c>
      <c r="K167" s="64" t="str">
        <f>IF(Menu!$D$12=$F167,'DATA SISWA'!C167,"")</f>
        <v/>
      </c>
      <c r="L167" s="64" t="str">
        <f>IF(Menu!$D$12=$F167,'DATA SISWA'!D167,"")</f>
        <v/>
      </c>
    </row>
    <row r="168" spans="1:12" ht="15.75">
      <c r="A168" s="66">
        <v>166</v>
      </c>
      <c r="B168" s="83" t="s">
        <v>193</v>
      </c>
      <c r="C168" s="84" t="s">
        <v>362</v>
      </c>
      <c r="D168" s="84">
        <v>7556</v>
      </c>
      <c r="E168" s="86" t="s">
        <v>329</v>
      </c>
      <c r="F168" s="64" t="s">
        <v>96</v>
      </c>
      <c r="G168" s="64" t="str">
        <f t="shared" si="2"/>
        <v/>
      </c>
      <c r="I168" s="64" t="str">
        <f>IF(J168="","",COUNT(I$3:I167)+1)</f>
        <v/>
      </c>
      <c r="J168" s="64" t="str">
        <f>IF(Menu!$D$12=$F168,'DATA SISWA'!B168,"")</f>
        <v/>
      </c>
      <c r="K168" s="64" t="str">
        <f>IF(Menu!$D$12=$F168,'DATA SISWA'!C168,"")</f>
        <v/>
      </c>
      <c r="L168" s="64" t="str">
        <f>IF(Menu!$D$12=$F168,'DATA SISWA'!D168,"")</f>
        <v/>
      </c>
    </row>
    <row r="169" spans="1:12" ht="15.75">
      <c r="A169" s="66">
        <v>167</v>
      </c>
      <c r="B169" s="83" t="s">
        <v>194</v>
      </c>
      <c r="C169" s="84" t="s">
        <v>365</v>
      </c>
      <c r="D169" s="84">
        <v>7557</v>
      </c>
      <c r="E169" s="86" t="s">
        <v>329</v>
      </c>
      <c r="F169" s="64" t="s">
        <v>96</v>
      </c>
      <c r="G169" s="64" t="str">
        <f t="shared" si="2"/>
        <v/>
      </c>
      <c r="I169" s="64" t="str">
        <f>IF(J169="","",COUNT(I$3:I168)+1)</f>
        <v/>
      </c>
      <c r="J169" s="64" t="str">
        <f>IF(Menu!$D$12=$F169,'DATA SISWA'!B169,"")</f>
        <v/>
      </c>
      <c r="K169" s="64" t="str">
        <f>IF(Menu!$D$12=$F169,'DATA SISWA'!C169,"")</f>
        <v/>
      </c>
      <c r="L169" s="64" t="str">
        <f>IF(Menu!$D$12=$F169,'DATA SISWA'!D169,"")</f>
        <v/>
      </c>
    </row>
    <row r="170" spans="1:12" ht="15.75">
      <c r="A170" s="66">
        <v>168</v>
      </c>
      <c r="B170" s="83" t="s">
        <v>195</v>
      </c>
      <c r="C170" s="84" t="s">
        <v>365</v>
      </c>
      <c r="D170" s="84">
        <v>7558</v>
      </c>
      <c r="E170" s="86" t="s">
        <v>329</v>
      </c>
      <c r="F170" s="64" t="s">
        <v>96</v>
      </c>
      <c r="G170" s="64" t="str">
        <f t="shared" si="2"/>
        <v/>
      </c>
      <c r="I170" s="64" t="str">
        <f>IF(J170="","",COUNT(I$3:I169)+1)</f>
        <v/>
      </c>
      <c r="J170" s="64" t="str">
        <f>IF(Menu!$D$12=$F170,'DATA SISWA'!B170,"")</f>
        <v/>
      </c>
      <c r="K170" s="64" t="str">
        <f>IF(Menu!$D$12=$F170,'DATA SISWA'!C170,"")</f>
        <v/>
      </c>
      <c r="L170" s="64" t="str">
        <f>IF(Menu!$D$12=$F170,'DATA SISWA'!D170,"")</f>
        <v/>
      </c>
    </row>
    <row r="171" spans="1:12" ht="15.75">
      <c r="A171" s="66">
        <v>169</v>
      </c>
      <c r="B171" s="83" t="s">
        <v>196</v>
      </c>
      <c r="C171" s="84" t="s">
        <v>365</v>
      </c>
      <c r="D171" s="84">
        <v>7559</v>
      </c>
      <c r="E171" s="86" t="s">
        <v>329</v>
      </c>
      <c r="F171" s="64" t="s">
        <v>96</v>
      </c>
      <c r="G171" s="64" t="str">
        <f t="shared" si="2"/>
        <v/>
      </c>
      <c r="I171" s="64" t="str">
        <f>IF(J171="","",COUNT(I$3:I170)+1)</f>
        <v/>
      </c>
      <c r="J171" s="64" t="str">
        <f>IF(Menu!$D$12=$F171,'DATA SISWA'!B171,"")</f>
        <v/>
      </c>
      <c r="K171" s="64" t="str">
        <f>IF(Menu!$D$12=$F171,'DATA SISWA'!C171,"")</f>
        <v/>
      </c>
      <c r="L171" s="64" t="str">
        <f>IF(Menu!$D$12=$F171,'DATA SISWA'!D171,"")</f>
        <v/>
      </c>
    </row>
    <row r="172" spans="1:12" ht="15.75">
      <c r="A172" s="66">
        <v>170</v>
      </c>
      <c r="B172" s="83" t="s">
        <v>197</v>
      </c>
      <c r="C172" s="84" t="s">
        <v>365</v>
      </c>
      <c r="D172" s="84">
        <v>7560</v>
      </c>
      <c r="E172" s="86" t="s">
        <v>329</v>
      </c>
      <c r="F172" s="64" t="s">
        <v>96</v>
      </c>
      <c r="G172" s="64" t="str">
        <f t="shared" si="2"/>
        <v/>
      </c>
      <c r="I172" s="64" t="str">
        <f>IF(J172="","",COUNT(I$3:I171)+1)</f>
        <v/>
      </c>
      <c r="J172" s="64" t="str">
        <f>IF(Menu!$D$12=$F172,'DATA SISWA'!B172,"")</f>
        <v/>
      </c>
      <c r="K172" s="64" t="str">
        <f>IF(Menu!$D$12=$F172,'DATA SISWA'!C172,"")</f>
        <v/>
      </c>
      <c r="L172" s="64" t="str">
        <f>IF(Menu!$D$12=$F172,'DATA SISWA'!D172,"")</f>
        <v/>
      </c>
    </row>
    <row r="173" spans="1:12" ht="15.75">
      <c r="A173" s="66">
        <v>171</v>
      </c>
      <c r="B173" s="83" t="s">
        <v>198</v>
      </c>
      <c r="C173" s="84" t="s">
        <v>365</v>
      </c>
      <c r="D173" s="84">
        <v>7562</v>
      </c>
      <c r="E173" s="86" t="s">
        <v>329</v>
      </c>
      <c r="F173" s="64" t="s">
        <v>96</v>
      </c>
      <c r="G173" s="64" t="str">
        <f t="shared" si="2"/>
        <v/>
      </c>
      <c r="I173" s="64" t="str">
        <f>IF(J173="","",COUNT(I$3:I172)+1)</f>
        <v/>
      </c>
      <c r="J173" s="64" t="str">
        <f>IF(Menu!$D$12=$F173,'DATA SISWA'!B173,"")</f>
        <v/>
      </c>
      <c r="K173" s="64" t="str">
        <f>IF(Menu!$D$12=$F173,'DATA SISWA'!C173,"")</f>
        <v/>
      </c>
      <c r="L173" s="64" t="str">
        <f>IF(Menu!$D$12=$F173,'DATA SISWA'!D173,"")</f>
        <v/>
      </c>
    </row>
    <row r="174" spans="1:12" ht="15.75">
      <c r="A174" s="66">
        <v>172</v>
      </c>
      <c r="B174" s="83" t="s">
        <v>199</v>
      </c>
      <c r="C174" s="84" t="s">
        <v>362</v>
      </c>
      <c r="D174" s="84">
        <v>7563</v>
      </c>
      <c r="E174" s="86" t="s">
        <v>329</v>
      </c>
      <c r="F174" s="64" t="s">
        <v>96</v>
      </c>
      <c r="G174" s="64" t="str">
        <f t="shared" si="2"/>
        <v/>
      </c>
      <c r="I174" s="64" t="str">
        <f>IF(J174="","",COUNT(I$3:I173)+1)</f>
        <v/>
      </c>
      <c r="J174" s="64" t="str">
        <f>IF(Menu!$D$12=$F174,'DATA SISWA'!B174,"")</f>
        <v/>
      </c>
      <c r="K174" s="64" t="str">
        <f>IF(Menu!$D$12=$F174,'DATA SISWA'!C174,"")</f>
        <v/>
      </c>
      <c r="L174" s="64" t="str">
        <f>IF(Menu!$D$12=$F174,'DATA SISWA'!D174,"")</f>
        <v/>
      </c>
    </row>
    <row r="175" spans="1:12" ht="15.75">
      <c r="A175" s="66">
        <v>173</v>
      </c>
      <c r="B175" s="83" t="s">
        <v>200</v>
      </c>
      <c r="C175" s="84" t="s">
        <v>365</v>
      </c>
      <c r="D175" s="84">
        <v>7564</v>
      </c>
      <c r="E175" s="86" t="s">
        <v>330</v>
      </c>
      <c r="F175" s="64" t="s">
        <v>97</v>
      </c>
      <c r="G175" s="64" t="str">
        <f t="shared" si="2"/>
        <v>XI Adm. Perkantoran 2</v>
      </c>
      <c r="I175" s="64" t="str">
        <f>IF(J175="","",COUNT(I$3:I174)+1)</f>
        <v/>
      </c>
      <c r="J175" s="64" t="str">
        <f>IF(Menu!$D$12=$F175,'DATA SISWA'!B175,"")</f>
        <v/>
      </c>
      <c r="K175" s="64" t="str">
        <f>IF(Menu!$D$12=$F175,'DATA SISWA'!C175,"")</f>
        <v/>
      </c>
      <c r="L175" s="64" t="str">
        <f>IF(Menu!$D$12=$F175,'DATA SISWA'!D175,"")</f>
        <v/>
      </c>
    </row>
    <row r="176" spans="1:12" ht="15.75">
      <c r="A176" s="66">
        <v>174</v>
      </c>
      <c r="B176" s="83" t="s">
        <v>368</v>
      </c>
      <c r="C176" s="84" t="s">
        <v>365</v>
      </c>
      <c r="D176" s="84">
        <v>7565</v>
      </c>
      <c r="E176" s="86" t="s">
        <v>330</v>
      </c>
      <c r="F176" s="64" t="s">
        <v>97</v>
      </c>
      <c r="G176" s="64" t="str">
        <f t="shared" si="2"/>
        <v/>
      </c>
      <c r="I176" s="64" t="str">
        <f>IF(J176="","",COUNT(I$3:I175)+1)</f>
        <v/>
      </c>
      <c r="J176" s="64" t="str">
        <f>IF(Menu!$D$12=$F176,'DATA SISWA'!B176,"")</f>
        <v/>
      </c>
      <c r="K176" s="64" t="str">
        <f>IF(Menu!$D$12=$F176,'DATA SISWA'!C176,"")</f>
        <v/>
      </c>
      <c r="L176" s="64" t="str">
        <f>IF(Menu!$D$12=$F176,'DATA SISWA'!D176,"")</f>
        <v/>
      </c>
    </row>
    <row r="177" spans="1:12" ht="15.75">
      <c r="A177" s="66">
        <v>175</v>
      </c>
      <c r="B177" s="83" t="s">
        <v>201</v>
      </c>
      <c r="C177" s="84" t="s">
        <v>365</v>
      </c>
      <c r="D177" s="84">
        <v>7566</v>
      </c>
      <c r="E177" s="86" t="s">
        <v>330</v>
      </c>
      <c r="F177" s="64" t="s">
        <v>97</v>
      </c>
      <c r="G177" s="64" t="str">
        <f t="shared" si="2"/>
        <v/>
      </c>
      <c r="I177" s="64" t="str">
        <f>IF(J177="","",COUNT(I$3:I176)+1)</f>
        <v/>
      </c>
      <c r="J177" s="64" t="str">
        <f>IF(Menu!$D$12=$F177,'DATA SISWA'!B177,"")</f>
        <v/>
      </c>
      <c r="K177" s="64" t="str">
        <f>IF(Menu!$D$12=$F177,'DATA SISWA'!C177,"")</f>
        <v/>
      </c>
      <c r="L177" s="64" t="str">
        <f>IF(Menu!$D$12=$F177,'DATA SISWA'!D177,"")</f>
        <v/>
      </c>
    </row>
    <row r="178" spans="1:12" ht="15.75">
      <c r="A178" s="66">
        <v>176</v>
      </c>
      <c r="B178" s="83" t="s">
        <v>202</v>
      </c>
      <c r="C178" s="84" t="s">
        <v>365</v>
      </c>
      <c r="D178" s="84">
        <v>7567</v>
      </c>
      <c r="E178" s="86" t="s">
        <v>330</v>
      </c>
      <c r="F178" s="64" t="s">
        <v>97</v>
      </c>
      <c r="G178" s="64" t="str">
        <f t="shared" si="2"/>
        <v/>
      </c>
      <c r="I178" s="64" t="str">
        <f>IF(J178="","",COUNT(I$3:I177)+1)</f>
        <v/>
      </c>
      <c r="J178" s="64" t="str">
        <f>IF(Menu!$D$12=$F178,'DATA SISWA'!B178,"")</f>
        <v/>
      </c>
      <c r="K178" s="64" t="str">
        <f>IF(Menu!$D$12=$F178,'DATA SISWA'!C178,"")</f>
        <v/>
      </c>
      <c r="L178" s="64" t="str">
        <f>IF(Menu!$D$12=$F178,'DATA SISWA'!D178,"")</f>
        <v/>
      </c>
    </row>
    <row r="179" spans="1:12" ht="15.75">
      <c r="A179" s="66">
        <v>177</v>
      </c>
      <c r="B179" s="83" t="s">
        <v>203</v>
      </c>
      <c r="C179" s="84" t="s">
        <v>365</v>
      </c>
      <c r="D179" s="84">
        <v>7569</v>
      </c>
      <c r="E179" s="86" t="s">
        <v>330</v>
      </c>
      <c r="F179" s="64" t="s">
        <v>97</v>
      </c>
      <c r="G179" s="64" t="str">
        <f t="shared" si="2"/>
        <v/>
      </c>
      <c r="I179" s="64" t="str">
        <f>IF(J179="","",COUNT(I$3:I178)+1)</f>
        <v/>
      </c>
      <c r="J179" s="64" t="str">
        <f>IF(Menu!$D$12=$F179,'DATA SISWA'!B179,"")</f>
        <v/>
      </c>
      <c r="K179" s="64" t="str">
        <f>IF(Menu!$D$12=$F179,'DATA SISWA'!C179,"")</f>
        <v/>
      </c>
      <c r="L179" s="64" t="str">
        <f>IF(Menu!$D$12=$F179,'DATA SISWA'!D179,"")</f>
        <v/>
      </c>
    </row>
    <row r="180" spans="1:12" ht="15.75">
      <c r="A180" s="66">
        <v>178</v>
      </c>
      <c r="B180" s="83" t="s">
        <v>204</v>
      </c>
      <c r="C180" s="84" t="s">
        <v>365</v>
      </c>
      <c r="D180" s="84">
        <v>7570</v>
      </c>
      <c r="E180" s="86" t="s">
        <v>330</v>
      </c>
      <c r="F180" s="64" t="s">
        <v>97</v>
      </c>
      <c r="G180" s="64" t="str">
        <f t="shared" si="2"/>
        <v/>
      </c>
      <c r="I180" s="64" t="str">
        <f>IF(J180="","",COUNT(I$3:I179)+1)</f>
        <v/>
      </c>
      <c r="J180" s="64" t="str">
        <f>IF(Menu!$D$12=$F180,'DATA SISWA'!B180,"")</f>
        <v/>
      </c>
      <c r="K180" s="64" t="str">
        <f>IF(Menu!$D$12=$F180,'DATA SISWA'!C180,"")</f>
        <v/>
      </c>
      <c r="L180" s="64" t="str">
        <f>IF(Menu!$D$12=$F180,'DATA SISWA'!D180,"")</f>
        <v/>
      </c>
    </row>
    <row r="181" spans="1:12" ht="15.75">
      <c r="A181" s="66">
        <v>179</v>
      </c>
      <c r="B181" s="83" t="s">
        <v>205</v>
      </c>
      <c r="C181" s="84" t="s">
        <v>365</v>
      </c>
      <c r="D181" s="84">
        <v>7571</v>
      </c>
      <c r="E181" s="86" t="s">
        <v>330</v>
      </c>
      <c r="F181" s="64" t="s">
        <v>97</v>
      </c>
      <c r="G181" s="64" t="str">
        <f t="shared" si="2"/>
        <v/>
      </c>
      <c r="I181" s="64" t="str">
        <f>IF(J181="","",COUNT(I$3:I180)+1)</f>
        <v/>
      </c>
      <c r="J181" s="64" t="str">
        <f>IF(Menu!$D$12=$F181,'DATA SISWA'!B181,"")</f>
        <v/>
      </c>
      <c r="K181" s="64" t="str">
        <f>IF(Menu!$D$12=$F181,'DATA SISWA'!C181,"")</f>
        <v/>
      </c>
      <c r="L181" s="64" t="str">
        <f>IF(Menu!$D$12=$F181,'DATA SISWA'!D181,"")</f>
        <v/>
      </c>
    </row>
    <row r="182" spans="1:12" ht="15.75">
      <c r="A182" s="66">
        <v>180</v>
      </c>
      <c r="B182" s="83" t="s">
        <v>206</v>
      </c>
      <c r="C182" s="84" t="s">
        <v>365</v>
      </c>
      <c r="D182" s="84">
        <v>7572</v>
      </c>
      <c r="E182" s="86" t="s">
        <v>330</v>
      </c>
      <c r="F182" s="64" t="s">
        <v>97</v>
      </c>
      <c r="G182" s="64" t="str">
        <f t="shared" si="2"/>
        <v/>
      </c>
      <c r="I182" s="64" t="str">
        <f>IF(J182="","",COUNT(I$3:I181)+1)</f>
        <v/>
      </c>
      <c r="J182" s="64" t="str">
        <f>IF(Menu!$D$12=$F182,'DATA SISWA'!B182,"")</f>
        <v/>
      </c>
      <c r="K182" s="64" t="str">
        <f>IF(Menu!$D$12=$F182,'DATA SISWA'!C182,"")</f>
        <v/>
      </c>
      <c r="L182" s="64" t="str">
        <f>IF(Menu!$D$12=$F182,'DATA SISWA'!D182,"")</f>
        <v/>
      </c>
    </row>
    <row r="183" spans="1:12" ht="15.75">
      <c r="A183" s="66">
        <v>181</v>
      </c>
      <c r="B183" s="83" t="s">
        <v>207</v>
      </c>
      <c r="C183" s="84" t="s">
        <v>365</v>
      </c>
      <c r="D183" s="84">
        <v>7573</v>
      </c>
      <c r="E183" s="86" t="s">
        <v>330</v>
      </c>
      <c r="F183" s="64" t="s">
        <v>97</v>
      </c>
      <c r="G183" s="64" t="str">
        <f t="shared" si="2"/>
        <v/>
      </c>
      <c r="I183" s="64" t="str">
        <f>IF(J183="","",COUNT(I$3:I182)+1)</f>
        <v/>
      </c>
      <c r="J183" s="64" t="str">
        <f>IF(Menu!$D$12=$F183,'DATA SISWA'!B183,"")</f>
        <v/>
      </c>
      <c r="K183" s="64" t="str">
        <f>IF(Menu!$D$12=$F183,'DATA SISWA'!C183,"")</f>
        <v/>
      </c>
      <c r="L183" s="64" t="str">
        <f>IF(Menu!$D$12=$F183,'DATA SISWA'!D183,"")</f>
        <v/>
      </c>
    </row>
    <row r="184" spans="1:12" ht="15.75">
      <c r="A184" s="66">
        <v>182</v>
      </c>
      <c r="B184" s="83" t="s">
        <v>208</v>
      </c>
      <c r="C184" s="84" t="s">
        <v>365</v>
      </c>
      <c r="D184" s="84">
        <v>7574</v>
      </c>
      <c r="E184" s="86" t="s">
        <v>330</v>
      </c>
      <c r="F184" s="64" t="s">
        <v>97</v>
      </c>
      <c r="G184" s="64" t="str">
        <f t="shared" si="2"/>
        <v/>
      </c>
      <c r="I184" s="64" t="str">
        <f>IF(J184="","",COUNT(I$3:I183)+1)</f>
        <v/>
      </c>
      <c r="J184" s="64" t="str">
        <f>IF(Menu!$D$12=$F184,'DATA SISWA'!B184,"")</f>
        <v/>
      </c>
      <c r="K184" s="64" t="str">
        <f>IF(Menu!$D$12=$F184,'DATA SISWA'!C184,"")</f>
        <v/>
      </c>
      <c r="L184" s="64" t="str">
        <f>IF(Menu!$D$12=$F184,'DATA SISWA'!D184,"")</f>
        <v/>
      </c>
    </row>
    <row r="185" spans="1:12" ht="15.75">
      <c r="A185" s="66">
        <v>183</v>
      </c>
      <c r="B185" s="83" t="s">
        <v>209</v>
      </c>
      <c r="C185" s="84" t="s">
        <v>365</v>
      </c>
      <c r="D185" s="84">
        <v>7575</v>
      </c>
      <c r="E185" s="86" t="s">
        <v>330</v>
      </c>
      <c r="F185" s="64" t="s">
        <v>97</v>
      </c>
      <c r="G185" s="64" t="str">
        <f t="shared" si="2"/>
        <v/>
      </c>
      <c r="I185" s="64" t="str">
        <f>IF(J185="","",COUNT(I$3:I184)+1)</f>
        <v/>
      </c>
      <c r="J185" s="64" t="str">
        <f>IF(Menu!$D$12=$F185,'DATA SISWA'!B185,"")</f>
        <v/>
      </c>
      <c r="K185" s="64" t="str">
        <f>IF(Menu!$D$12=$F185,'DATA SISWA'!C185,"")</f>
        <v/>
      </c>
      <c r="L185" s="64" t="str">
        <f>IF(Menu!$D$12=$F185,'DATA SISWA'!D185,"")</f>
        <v/>
      </c>
    </row>
    <row r="186" spans="1:12" ht="15.75">
      <c r="A186" s="66">
        <v>184</v>
      </c>
      <c r="B186" s="83" t="s">
        <v>210</v>
      </c>
      <c r="C186" s="84" t="s">
        <v>365</v>
      </c>
      <c r="D186" s="84">
        <v>7576</v>
      </c>
      <c r="E186" s="86" t="s">
        <v>330</v>
      </c>
      <c r="F186" s="64" t="s">
        <v>97</v>
      </c>
      <c r="G186" s="64" t="str">
        <f t="shared" si="2"/>
        <v/>
      </c>
      <c r="I186" s="64" t="str">
        <f>IF(J186="","",COUNT(I$3:I185)+1)</f>
        <v/>
      </c>
      <c r="J186" s="64" t="str">
        <f>IF(Menu!$D$12=$F186,'DATA SISWA'!B186,"")</f>
        <v/>
      </c>
      <c r="K186" s="64" t="str">
        <f>IF(Menu!$D$12=$F186,'DATA SISWA'!C186,"")</f>
        <v/>
      </c>
      <c r="L186" s="64" t="str">
        <f>IF(Menu!$D$12=$F186,'DATA SISWA'!D186,"")</f>
        <v/>
      </c>
    </row>
    <row r="187" spans="1:12" ht="15.75">
      <c r="A187" s="66">
        <v>185</v>
      </c>
      <c r="B187" s="94" t="s">
        <v>211</v>
      </c>
      <c r="C187" s="99" t="s">
        <v>365</v>
      </c>
      <c r="D187" s="84">
        <v>7577</v>
      </c>
      <c r="E187" s="86" t="s">
        <v>330</v>
      </c>
      <c r="F187" s="64" t="s">
        <v>97</v>
      </c>
      <c r="G187" s="64" t="str">
        <f t="shared" si="2"/>
        <v/>
      </c>
      <c r="I187" s="64" t="str">
        <f>IF(J187="","",COUNT(I$3:I186)+1)</f>
        <v/>
      </c>
      <c r="J187" s="64" t="str">
        <f>IF(Menu!$D$12=$F187,'DATA SISWA'!B187,"")</f>
        <v/>
      </c>
      <c r="K187" s="64" t="str">
        <f>IF(Menu!$D$12=$F187,'DATA SISWA'!C187,"")</f>
        <v/>
      </c>
      <c r="L187" s="64" t="str">
        <f>IF(Menu!$D$12=$F187,'DATA SISWA'!D187,"")</f>
        <v/>
      </c>
    </row>
    <row r="188" spans="1:12" ht="15.75">
      <c r="A188" s="66">
        <v>186</v>
      </c>
      <c r="B188" s="94" t="s">
        <v>369</v>
      </c>
      <c r="C188" s="84" t="s">
        <v>362</v>
      </c>
      <c r="D188" s="84">
        <v>7578</v>
      </c>
      <c r="E188" s="86" t="s">
        <v>330</v>
      </c>
      <c r="F188" s="64" t="s">
        <v>97</v>
      </c>
      <c r="G188" s="64" t="str">
        <f t="shared" si="2"/>
        <v/>
      </c>
      <c r="I188" s="64" t="str">
        <f>IF(J188="","",COUNT(I$3:I187)+1)</f>
        <v/>
      </c>
      <c r="J188" s="64" t="str">
        <f>IF(Menu!$D$12=$F188,'DATA SISWA'!B188,"")</f>
        <v/>
      </c>
      <c r="K188" s="64" t="str">
        <f>IF(Menu!$D$12=$F188,'DATA SISWA'!C188,"")</f>
        <v/>
      </c>
      <c r="L188" s="64" t="str">
        <f>IF(Menu!$D$12=$F188,'DATA SISWA'!D188,"")</f>
        <v/>
      </c>
    </row>
    <row r="189" spans="1:12" ht="15.75">
      <c r="A189" s="66">
        <v>187</v>
      </c>
      <c r="B189" s="94" t="s">
        <v>212</v>
      </c>
      <c r="C189" s="84" t="s">
        <v>362</v>
      </c>
      <c r="D189" s="84">
        <v>7579</v>
      </c>
      <c r="E189" s="86" t="s">
        <v>330</v>
      </c>
      <c r="F189" s="64" t="s">
        <v>97</v>
      </c>
      <c r="G189" s="64" t="str">
        <f t="shared" si="2"/>
        <v/>
      </c>
      <c r="I189" s="64" t="str">
        <f>IF(J189="","",COUNT(I$3:I188)+1)</f>
        <v/>
      </c>
      <c r="J189" s="64" t="str">
        <f>IF(Menu!$D$12=$F189,'DATA SISWA'!B189,"")</f>
        <v/>
      </c>
      <c r="K189" s="64" t="str">
        <f>IF(Menu!$D$12=$F189,'DATA SISWA'!C189,"")</f>
        <v/>
      </c>
      <c r="L189" s="64" t="str">
        <f>IF(Menu!$D$12=$F189,'DATA SISWA'!D189,"")</f>
        <v/>
      </c>
    </row>
    <row r="190" spans="1:12" ht="15.75">
      <c r="A190" s="66">
        <v>188</v>
      </c>
      <c r="B190" s="94" t="s">
        <v>213</v>
      </c>
      <c r="C190" s="84" t="s">
        <v>365</v>
      </c>
      <c r="D190" s="84">
        <v>7582</v>
      </c>
      <c r="E190" s="86" t="s">
        <v>330</v>
      </c>
      <c r="F190" s="64" t="s">
        <v>97</v>
      </c>
      <c r="G190" s="64" t="str">
        <f t="shared" si="2"/>
        <v/>
      </c>
      <c r="I190" s="64" t="str">
        <f>IF(J190="","",COUNT(I$3:I189)+1)</f>
        <v/>
      </c>
      <c r="J190" s="64" t="str">
        <f>IF(Menu!$D$12=$F190,'DATA SISWA'!B190,"")</f>
        <v/>
      </c>
      <c r="K190" s="64" t="str">
        <f>IF(Menu!$D$12=$F190,'DATA SISWA'!C190,"")</f>
        <v/>
      </c>
      <c r="L190" s="64" t="str">
        <f>IF(Menu!$D$12=$F190,'DATA SISWA'!D190,"")</f>
        <v/>
      </c>
    </row>
    <row r="191" spans="1:12" ht="15.75">
      <c r="A191" s="66">
        <v>189</v>
      </c>
      <c r="B191" s="94" t="s">
        <v>214</v>
      </c>
      <c r="C191" s="84" t="s">
        <v>365</v>
      </c>
      <c r="D191" s="84">
        <v>7583</v>
      </c>
      <c r="E191" s="86" t="s">
        <v>330</v>
      </c>
      <c r="F191" s="64" t="s">
        <v>97</v>
      </c>
      <c r="G191" s="64" t="str">
        <f t="shared" si="2"/>
        <v/>
      </c>
      <c r="I191" s="64" t="str">
        <f>IF(J191="","",COUNT(I$3:I190)+1)</f>
        <v/>
      </c>
      <c r="J191" s="64" t="str">
        <f>IF(Menu!$D$12=$F191,'DATA SISWA'!B191,"")</f>
        <v/>
      </c>
      <c r="K191" s="64" t="str">
        <f>IF(Menu!$D$12=$F191,'DATA SISWA'!C191,"")</f>
        <v/>
      </c>
      <c r="L191" s="64" t="str">
        <f>IF(Menu!$D$12=$F191,'DATA SISWA'!D191,"")</f>
        <v/>
      </c>
    </row>
    <row r="192" spans="1:12" ht="18.75" customHeight="1">
      <c r="A192" s="66">
        <v>190</v>
      </c>
      <c r="B192" s="83" t="s">
        <v>361</v>
      </c>
      <c r="C192" s="84" t="s">
        <v>362</v>
      </c>
      <c r="D192" s="84">
        <v>7761</v>
      </c>
      <c r="E192" s="86" t="s">
        <v>330</v>
      </c>
      <c r="F192" s="64" t="s">
        <v>97</v>
      </c>
      <c r="G192" s="64" t="str">
        <f t="shared" si="2"/>
        <v/>
      </c>
      <c r="I192" s="64" t="str">
        <f>IF(J192="","",COUNT(I$3:I191)+1)</f>
        <v/>
      </c>
      <c r="J192" s="64" t="str">
        <f>IF(Menu!$D$12=$F192,'DATA SISWA'!B192,"")</f>
        <v/>
      </c>
      <c r="K192" s="64" t="str">
        <f>IF(Menu!$D$12=$F192,'DATA SISWA'!C192,"")</f>
        <v/>
      </c>
      <c r="L192" s="64" t="str">
        <f>IF(Menu!$D$12=$F192,'DATA SISWA'!D192,"")</f>
        <v/>
      </c>
    </row>
    <row r="193" spans="1:12" ht="15.75">
      <c r="A193" s="66">
        <v>191</v>
      </c>
      <c r="B193" s="83" t="s">
        <v>215</v>
      </c>
      <c r="C193" s="84" t="s">
        <v>365</v>
      </c>
      <c r="D193" s="84">
        <v>7585</v>
      </c>
      <c r="E193" s="86" t="s">
        <v>330</v>
      </c>
      <c r="F193" s="64" t="s">
        <v>97</v>
      </c>
      <c r="G193" s="64" t="str">
        <f t="shared" si="2"/>
        <v/>
      </c>
      <c r="I193" s="64" t="str">
        <f>IF(J193="","",COUNT(I$3:I192)+1)</f>
        <v/>
      </c>
      <c r="J193" s="64" t="str">
        <f>IF(Menu!$D$12=$F193,'DATA SISWA'!B193,"")</f>
        <v/>
      </c>
      <c r="K193" s="64" t="str">
        <f>IF(Menu!$D$12=$F193,'DATA SISWA'!C193,"")</f>
        <v/>
      </c>
      <c r="L193" s="64" t="str">
        <f>IF(Menu!$D$12=$F193,'DATA SISWA'!D193,"")</f>
        <v/>
      </c>
    </row>
    <row r="194" spans="1:12" ht="15.75">
      <c r="A194" s="66">
        <v>192</v>
      </c>
      <c r="B194" s="83" t="s">
        <v>216</v>
      </c>
      <c r="C194" s="84" t="s">
        <v>365</v>
      </c>
      <c r="D194" s="84">
        <v>7586</v>
      </c>
      <c r="E194" s="86" t="s">
        <v>330</v>
      </c>
      <c r="F194" s="64" t="s">
        <v>97</v>
      </c>
      <c r="G194" s="64" t="str">
        <f t="shared" si="2"/>
        <v/>
      </c>
      <c r="I194" s="64" t="str">
        <f>IF(J194="","",COUNT(I$3:I193)+1)</f>
        <v/>
      </c>
      <c r="J194" s="64" t="str">
        <f>IF(Menu!$D$12=$F194,'DATA SISWA'!B194,"")</f>
        <v/>
      </c>
      <c r="K194" s="64" t="str">
        <f>IF(Menu!$D$12=$F194,'DATA SISWA'!C194,"")</f>
        <v/>
      </c>
      <c r="L194" s="64" t="str">
        <f>IF(Menu!$D$12=$F194,'DATA SISWA'!D194,"")</f>
        <v/>
      </c>
    </row>
    <row r="195" spans="1:12" ht="15.75">
      <c r="A195" s="66">
        <v>193</v>
      </c>
      <c r="B195" s="83" t="s">
        <v>217</v>
      </c>
      <c r="C195" s="84" t="s">
        <v>365</v>
      </c>
      <c r="D195" s="84">
        <v>7587</v>
      </c>
      <c r="E195" s="86" t="s">
        <v>330</v>
      </c>
      <c r="F195" s="64" t="s">
        <v>97</v>
      </c>
      <c r="G195" s="64" t="str">
        <f t="shared" si="2"/>
        <v/>
      </c>
      <c r="I195" s="64" t="str">
        <f>IF(J195="","",COUNT(I$3:I194)+1)</f>
        <v/>
      </c>
      <c r="J195" s="64" t="str">
        <f>IF(Menu!$D$12=$F195,'DATA SISWA'!B195,"")</f>
        <v/>
      </c>
      <c r="K195" s="64" t="str">
        <f>IF(Menu!$D$12=$F195,'DATA SISWA'!C195,"")</f>
        <v/>
      </c>
      <c r="L195" s="64" t="str">
        <f>IF(Menu!$D$12=$F195,'DATA SISWA'!D195,"")</f>
        <v/>
      </c>
    </row>
    <row r="196" spans="1:12" ht="15.75">
      <c r="A196" s="66">
        <v>194</v>
      </c>
      <c r="B196" s="83" t="s">
        <v>218</v>
      </c>
      <c r="C196" s="84" t="s">
        <v>365</v>
      </c>
      <c r="D196" s="84">
        <v>7588</v>
      </c>
      <c r="E196" s="86" t="s">
        <v>330</v>
      </c>
      <c r="F196" s="64" t="s">
        <v>97</v>
      </c>
      <c r="G196" s="64" t="str">
        <f t="shared" si="2"/>
        <v/>
      </c>
      <c r="I196" s="64" t="str">
        <f>IF(J196="","",COUNT(I$3:I195)+1)</f>
        <v/>
      </c>
      <c r="J196" s="64" t="str">
        <f>IF(Menu!$D$12=$F196,'DATA SISWA'!B196,"")</f>
        <v/>
      </c>
      <c r="K196" s="64" t="str">
        <f>IF(Menu!$D$12=$F196,'DATA SISWA'!C196,"")</f>
        <v/>
      </c>
      <c r="L196" s="64" t="str">
        <f>IF(Menu!$D$12=$F196,'DATA SISWA'!D196,"")</f>
        <v/>
      </c>
    </row>
    <row r="197" spans="1:12" ht="15.75">
      <c r="A197" s="66">
        <v>195</v>
      </c>
      <c r="B197" s="83" t="s">
        <v>219</v>
      </c>
      <c r="C197" s="84" t="s">
        <v>365</v>
      </c>
      <c r="D197" s="84">
        <v>7589</v>
      </c>
      <c r="E197" s="86" t="s">
        <v>330</v>
      </c>
      <c r="F197" s="64" t="s">
        <v>97</v>
      </c>
      <c r="G197" s="64" t="str">
        <f t="shared" ref="G197:G260" si="3">IF(F197=F196,"",F197)</f>
        <v/>
      </c>
      <c r="I197" s="64" t="str">
        <f>IF(J197="","",COUNT(I$3:I196)+1)</f>
        <v/>
      </c>
      <c r="J197" s="64" t="str">
        <f>IF(Menu!$D$12=$F197,'DATA SISWA'!B197,"")</f>
        <v/>
      </c>
      <c r="K197" s="64" t="str">
        <f>IF(Menu!$D$12=$F197,'DATA SISWA'!C197,"")</f>
        <v/>
      </c>
      <c r="L197" s="64" t="str">
        <f>IF(Menu!$D$12=$F197,'DATA SISWA'!D197,"")</f>
        <v/>
      </c>
    </row>
    <row r="198" spans="1:12" ht="15.75">
      <c r="A198" s="66">
        <v>196</v>
      </c>
      <c r="B198" s="83" t="s">
        <v>220</v>
      </c>
      <c r="C198" s="84" t="s">
        <v>365</v>
      </c>
      <c r="D198" s="84">
        <v>7590</v>
      </c>
      <c r="E198" s="86" t="s">
        <v>330</v>
      </c>
      <c r="F198" s="64" t="s">
        <v>97</v>
      </c>
      <c r="G198" s="64" t="str">
        <f t="shared" si="3"/>
        <v/>
      </c>
      <c r="I198" s="64" t="str">
        <f>IF(J198="","",COUNT(I$3:I197)+1)</f>
        <v/>
      </c>
      <c r="J198" s="64" t="str">
        <f>IF(Menu!$D$12=$F198,'DATA SISWA'!B198,"")</f>
        <v/>
      </c>
      <c r="K198" s="64" t="str">
        <f>IF(Menu!$D$12=$F198,'DATA SISWA'!C198,"")</f>
        <v/>
      </c>
      <c r="L198" s="64" t="str">
        <f>IF(Menu!$D$12=$F198,'DATA SISWA'!D198,"")</f>
        <v/>
      </c>
    </row>
    <row r="199" spans="1:12" ht="15.75">
      <c r="A199" s="66">
        <v>197</v>
      </c>
      <c r="B199" s="83" t="s">
        <v>221</v>
      </c>
      <c r="C199" s="84" t="s">
        <v>365</v>
      </c>
      <c r="D199" s="84">
        <v>7591</v>
      </c>
      <c r="E199" s="86" t="s">
        <v>330</v>
      </c>
      <c r="F199" s="64" t="s">
        <v>97</v>
      </c>
      <c r="G199" s="64" t="str">
        <f t="shared" si="3"/>
        <v/>
      </c>
      <c r="I199" s="64" t="str">
        <f>IF(J199="","",COUNT(I$3:I198)+1)</f>
        <v/>
      </c>
      <c r="J199" s="64" t="str">
        <f>IF(Menu!$D$12=$F199,'DATA SISWA'!B199,"")</f>
        <v/>
      </c>
      <c r="K199" s="64" t="str">
        <f>IF(Menu!$D$12=$F199,'DATA SISWA'!C199,"")</f>
        <v/>
      </c>
      <c r="L199" s="64" t="str">
        <f>IF(Menu!$D$12=$F199,'DATA SISWA'!D199,"")</f>
        <v/>
      </c>
    </row>
    <row r="200" spans="1:12" ht="15.75">
      <c r="A200" s="66">
        <v>198</v>
      </c>
      <c r="B200" s="122" t="s">
        <v>222</v>
      </c>
      <c r="C200" s="123" t="s">
        <v>365</v>
      </c>
      <c r="D200" s="84">
        <v>7592</v>
      </c>
      <c r="E200" s="86" t="s">
        <v>330</v>
      </c>
      <c r="F200" s="64" t="s">
        <v>97</v>
      </c>
      <c r="G200" s="64" t="str">
        <f t="shared" si="3"/>
        <v/>
      </c>
      <c r="I200" s="64" t="str">
        <f>IF(J200="","",COUNT(I$3:I199)+1)</f>
        <v/>
      </c>
      <c r="J200" s="64" t="str">
        <f>IF(Menu!$D$12=$F200,'DATA SISWA'!B200,"")</f>
        <v/>
      </c>
      <c r="K200" s="64" t="str">
        <f>IF(Menu!$D$12=$F200,'DATA SISWA'!C200,"")</f>
        <v/>
      </c>
      <c r="L200" s="64" t="str">
        <f>IF(Menu!$D$12=$F200,'DATA SISWA'!D200,"")</f>
        <v/>
      </c>
    </row>
    <row r="201" spans="1:12" ht="15.75">
      <c r="A201" s="66">
        <v>199</v>
      </c>
      <c r="B201" s="83" t="s">
        <v>223</v>
      </c>
      <c r="C201" s="84" t="s">
        <v>362</v>
      </c>
      <c r="D201" s="84">
        <v>7593</v>
      </c>
      <c r="E201" s="86" t="s">
        <v>330</v>
      </c>
      <c r="F201" s="64" t="s">
        <v>97</v>
      </c>
      <c r="G201" s="64" t="str">
        <f t="shared" si="3"/>
        <v/>
      </c>
      <c r="I201" s="64" t="str">
        <f>IF(J201="","",COUNT(I$3:I200)+1)</f>
        <v/>
      </c>
      <c r="J201" s="64" t="str">
        <f>IF(Menu!$D$12=$F201,'DATA SISWA'!B201,"")</f>
        <v/>
      </c>
      <c r="K201" s="64" t="str">
        <f>IF(Menu!$D$12=$F201,'DATA SISWA'!C201,"")</f>
        <v/>
      </c>
      <c r="L201" s="64" t="str">
        <f>IF(Menu!$D$12=$F201,'DATA SISWA'!D201,"")</f>
        <v/>
      </c>
    </row>
    <row r="202" spans="1:12" ht="15.75">
      <c r="A202" s="66">
        <v>200</v>
      </c>
      <c r="B202" s="83" t="s">
        <v>224</v>
      </c>
      <c r="C202" s="84" t="s">
        <v>365</v>
      </c>
      <c r="D202" s="84">
        <v>7594</v>
      </c>
      <c r="E202" s="86" t="s">
        <v>330</v>
      </c>
      <c r="F202" s="64" t="s">
        <v>97</v>
      </c>
      <c r="G202" s="64" t="str">
        <f t="shared" si="3"/>
        <v/>
      </c>
      <c r="I202" s="64" t="str">
        <f>IF(J202="","",COUNT(I$3:I201)+1)</f>
        <v/>
      </c>
      <c r="J202" s="64" t="str">
        <f>IF(Menu!$D$12=$F202,'DATA SISWA'!B202,"")</f>
        <v/>
      </c>
      <c r="K202" s="64" t="str">
        <f>IF(Menu!$D$12=$F202,'DATA SISWA'!C202,"")</f>
        <v/>
      </c>
      <c r="L202" s="64" t="str">
        <f>IF(Menu!$D$12=$F202,'DATA SISWA'!D202,"")</f>
        <v/>
      </c>
    </row>
    <row r="203" spans="1:12" ht="15.75">
      <c r="A203" s="66">
        <v>201</v>
      </c>
      <c r="B203" s="83" t="s">
        <v>225</v>
      </c>
      <c r="C203" s="84" t="s">
        <v>365</v>
      </c>
      <c r="D203" s="84">
        <v>7595</v>
      </c>
      <c r="E203" s="86" t="s">
        <v>330</v>
      </c>
      <c r="F203" s="64" t="s">
        <v>97</v>
      </c>
      <c r="G203" s="64" t="str">
        <f t="shared" si="3"/>
        <v/>
      </c>
      <c r="I203" s="64" t="str">
        <f>IF(J203="","",COUNT(I$3:I202)+1)</f>
        <v/>
      </c>
      <c r="J203" s="64" t="str">
        <f>IF(Menu!$D$12=$F203,'DATA SISWA'!B203,"")</f>
        <v/>
      </c>
      <c r="K203" s="64" t="str">
        <f>IF(Menu!$D$12=$F203,'DATA SISWA'!C203,"")</f>
        <v/>
      </c>
      <c r="L203" s="64" t="str">
        <f>IF(Menu!$D$12=$F203,'DATA SISWA'!D203,"")</f>
        <v/>
      </c>
    </row>
    <row r="204" spans="1:12" ht="15.75">
      <c r="A204" s="66">
        <v>202</v>
      </c>
      <c r="B204" s="83" t="s">
        <v>370</v>
      </c>
      <c r="C204" s="84" t="s">
        <v>365</v>
      </c>
      <c r="D204" s="84">
        <v>7596</v>
      </c>
      <c r="E204" s="86" t="s">
        <v>330</v>
      </c>
      <c r="F204" s="64" t="s">
        <v>97</v>
      </c>
      <c r="G204" s="64" t="str">
        <f t="shared" si="3"/>
        <v/>
      </c>
      <c r="I204" s="64" t="str">
        <f>IF(J204="","",COUNT(I$3:I203)+1)</f>
        <v/>
      </c>
      <c r="J204" s="64" t="str">
        <f>IF(Menu!$D$12=$F204,'DATA SISWA'!B204,"")</f>
        <v/>
      </c>
      <c r="K204" s="64" t="str">
        <f>IF(Menu!$D$12=$F204,'DATA SISWA'!C204,"")</f>
        <v/>
      </c>
      <c r="L204" s="64" t="str">
        <f>IF(Menu!$D$12=$F204,'DATA SISWA'!D204,"")</f>
        <v/>
      </c>
    </row>
    <row r="205" spans="1:12" ht="15.75">
      <c r="A205" s="66">
        <v>203</v>
      </c>
      <c r="B205" s="83" t="s">
        <v>226</v>
      </c>
      <c r="C205" s="84" t="s">
        <v>362</v>
      </c>
      <c r="D205" s="84">
        <v>7597</v>
      </c>
      <c r="E205" s="86" t="s">
        <v>330</v>
      </c>
      <c r="F205" s="64" t="s">
        <v>97</v>
      </c>
      <c r="G205" s="64" t="str">
        <f t="shared" si="3"/>
        <v/>
      </c>
      <c r="I205" s="64" t="str">
        <f>IF(J205="","",COUNT(I$3:I204)+1)</f>
        <v/>
      </c>
      <c r="J205" s="64" t="str">
        <f>IF(Menu!$D$12=$F205,'DATA SISWA'!B205,"")</f>
        <v/>
      </c>
      <c r="K205" s="64" t="str">
        <f>IF(Menu!$D$12=$F205,'DATA SISWA'!C205,"")</f>
        <v/>
      </c>
      <c r="L205" s="64" t="str">
        <f>IF(Menu!$D$12=$F205,'DATA SISWA'!D205,"")</f>
        <v/>
      </c>
    </row>
    <row r="206" spans="1:12" ht="15.75">
      <c r="A206" s="66">
        <v>204</v>
      </c>
      <c r="B206" s="83" t="s">
        <v>227</v>
      </c>
      <c r="C206" s="84" t="s">
        <v>365</v>
      </c>
      <c r="D206" s="84">
        <v>7598</v>
      </c>
      <c r="E206" s="86" t="s">
        <v>330</v>
      </c>
      <c r="F206" s="64" t="s">
        <v>97</v>
      </c>
      <c r="G206" s="64" t="str">
        <f t="shared" si="3"/>
        <v/>
      </c>
      <c r="I206" s="64" t="str">
        <f>IF(J206="","",COUNT(I$3:I205)+1)</f>
        <v/>
      </c>
      <c r="J206" s="64" t="str">
        <f>IF(Menu!$D$12=$F206,'DATA SISWA'!B206,"")</f>
        <v/>
      </c>
      <c r="K206" s="64" t="str">
        <f>IF(Menu!$D$12=$F206,'DATA SISWA'!C206,"")</f>
        <v/>
      </c>
      <c r="L206" s="64" t="str">
        <f>IF(Menu!$D$12=$F206,'DATA SISWA'!D206,"")</f>
        <v/>
      </c>
    </row>
    <row r="207" spans="1:12" ht="15.75">
      <c r="A207" s="66">
        <v>205</v>
      </c>
      <c r="B207" s="83" t="s">
        <v>228</v>
      </c>
      <c r="C207" s="84" t="s">
        <v>365</v>
      </c>
      <c r="D207" s="84">
        <v>7599</v>
      </c>
      <c r="E207" s="86" t="s">
        <v>330</v>
      </c>
      <c r="F207" s="64" t="s">
        <v>97</v>
      </c>
      <c r="G207" s="64" t="str">
        <f t="shared" si="3"/>
        <v/>
      </c>
      <c r="I207" s="64" t="str">
        <f>IF(J207="","",COUNT(I$3:I206)+1)</f>
        <v/>
      </c>
      <c r="J207" s="64" t="str">
        <f>IF(Menu!$D$12=$F207,'DATA SISWA'!B207,"")</f>
        <v/>
      </c>
      <c r="K207" s="64" t="str">
        <f>IF(Menu!$D$12=$F207,'DATA SISWA'!C207,"")</f>
        <v/>
      </c>
      <c r="L207" s="64" t="str">
        <f>IF(Menu!$D$12=$F207,'DATA SISWA'!D207,"")</f>
        <v/>
      </c>
    </row>
    <row r="208" spans="1:12" ht="15.75">
      <c r="A208" s="66">
        <v>206</v>
      </c>
      <c r="B208" s="83" t="s">
        <v>229</v>
      </c>
      <c r="C208" s="84" t="s">
        <v>362</v>
      </c>
      <c r="D208" s="84">
        <v>7400</v>
      </c>
      <c r="E208" s="86" t="s">
        <v>330</v>
      </c>
      <c r="F208" s="64" t="s">
        <v>97</v>
      </c>
      <c r="G208" s="64" t="str">
        <f t="shared" si="3"/>
        <v/>
      </c>
      <c r="I208" s="64" t="str">
        <f>IF(J208="","",COUNT(I$3:I207)+1)</f>
        <v/>
      </c>
      <c r="J208" s="64" t="str">
        <f>IF(Menu!$D$12=$F208,'DATA SISWA'!B208,"")</f>
        <v/>
      </c>
      <c r="K208" s="64" t="str">
        <f>IF(Menu!$D$12=$F208,'DATA SISWA'!C208,"")</f>
        <v/>
      </c>
      <c r="L208" s="64" t="str">
        <f>IF(Menu!$D$12=$F208,'DATA SISWA'!D208,"")</f>
        <v/>
      </c>
    </row>
    <row r="209" spans="1:12" ht="15.75">
      <c r="A209" s="66">
        <v>207</v>
      </c>
      <c r="B209" s="83" t="s">
        <v>230</v>
      </c>
      <c r="C209" s="84" t="s">
        <v>362</v>
      </c>
      <c r="D209" s="84">
        <v>7601</v>
      </c>
      <c r="E209" s="86" t="s">
        <v>330</v>
      </c>
      <c r="F209" s="64" t="s">
        <v>97</v>
      </c>
      <c r="G209" s="64" t="str">
        <f t="shared" si="3"/>
        <v/>
      </c>
      <c r="I209" s="64" t="str">
        <f>IF(J209="","",COUNT(I$3:I208)+1)</f>
        <v/>
      </c>
      <c r="J209" s="64" t="str">
        <f>IF(Menu!$D$12=$F209,'DATA SISWA'!B209,"")</f>
        <v/>
      </c>
      <c r="K209" s="64" t="str">
        <f>IF(Menu!$D$12=$F209,'DATA SISWA'!C209,"")</f>
        <v/>
      </c>
      <c r="L209" s="64" t="str">
        <f>IF(Menu!$D$12=$F209,'DATA SISWA'!D209,"")</f>
        <v/>
      </c>
    </row>
    <row r="210" spans="1:12" ht="15.75">
      <c r="A210" s="66">
        <v>208</v>
      </c>
      <c r="B210" s="83" t="s">
        <v>371</v>
      </c>
      <c r="C210" s="84" t="s">
        <v>362</v>
      </c>
      <c r="D210" s="84">
        <v>7762</v>
      </c>
      <c r="E210" s="86" t="s">
        <v>372</v>
      </c>
      <c r="F210" s="64" t="s">
        <v>373</v>
      </c>
      <c r="G210" s="64" t="str">
        <f t="shared" si="3"/>
        <v>X Bisnis Daring &amp; Pemasaran 1</v>
      </c>
      <c r="I210" s="64" t="str">
        <f>IF(J210="","",COUNT(I$3:I209)+1)</f>
        <v/>
      </c>
      <c r="J210" s="64" t="str">
        <f>IF(Menu!$D$12=$F210,'DATA SISWA'!B210,"")</f>
        <v/>
      </c>
      <c r="K210" s="64" t="str">
        <f>IF(Menu!$D$12=$F210,'DATA SISWA'!C210,"")</f>
        <v/>
      </c>
      <c r="L210" s="64" t="str">
        <f>IF(Menu!$D$12=$F210,'DATA SISWA'!D210,"")</f>
        <v/>
      </c>
    </row>
    <row r="211" spans="1:12" ht="15.75">
      <c r="A211" s="66">
        <v>209</v>
      </c>
      <c r="B211" s="124" t="s">
        <v>374</v>
      </c>
      <c r="C211" s="125" t="s">
        <v>362</v>
      </c>
      <c r="D211" s="125">
        <v>7763</v>
      </c>
      <c r="E211" s="126" t="s">
        <v>372</v>
      </c>
      <c r="F211" s="64" t="s">
        <v>373</v>
      </c>
      <c r="G211" s="64" t="str">
        <f t="shared" si="3"/>
        <v/>
      </c>
      <c r="I211" s="64" t="str">
        <f>IF(J211="","",COUNT(I$3:I210)+1)</f>
        <v/>
      </c>
      <c r="J211" s="64" t="str">
        <f>IF(Menu!$D$12=$F211,'DATA SISWA'!B211,"")</f>
        <v/>
      </c>
      <c r="K211" s="64" t="str">
        <f>IF(Menu!$D$12=$F211,'DATA SISWA'!C211,"")</f>
        <v/>
      </c>
      <c r="L211" s="64" t="str">
        <f>IF(Menu!$D$12=$F211,'DATA SISWA'!D211,"")</f>
        <v/>
      </c>
    </row>
    <row r="212" spans="1:12" ht="15.75">
      <c r="A212" s="66">
        <v>210</v>
      </c>
      <c r="B212" s="124" t="s">
        <v>375</v>
      </c>
      <c r="C212" s="125" t="s">
        <v>362</v>
      </c>
      <c r="D212" s="125">
        <v>7764</v>
      </c>
      <c r="E212" s="126" t="s">
        <v>372</v>
      </c>
      <c r="F212" s="64" t="s">
        <v>373</v>
      </c>
      <c r="G212" s="64" t="str">
        <f t="shared" si="3"/>
        <v/>
      </c>
      <c r="I212" s="64" t="str">
        <f>IF(J212="","",COUNT(I$3:I211)+1)</f>
        <v/>
      </c>
      <c r="J212" s="64" t="str">
        <f>IF(Menu!$D$12=$F212,'DATA SISWA'!B212,"")</f>
        <v/>
      </c>
      <c r="K212" s="64" t="str">
        <f>IF(Menu!$D$12=$F212,'DATA SISWA'!C212,"")</f>
        <v/>
      </c>
      <c r="L212" s="64" t="str">
        <f>IF(Menu!$D$12=$F212,'DATA SISWA'!D212,"")</f>
        <v/>
      </c>
    </row>
    <row r="213" spans="1:12" ht="15.75">
      <c r="A213" s="66">
        <v>211</v>
      </c>
      <c r="B213" s="124" t="s">
        <v>376</v>
      </c>
      <c r="C213" s="125" t="s">
        <v>365</v>
      </c>
      <c r="D213" s="125">
        <v>7765</v>
      </c>
      <c r="E213" s="126" t="s">
        <v>372</v>
      </c>
      <c r="F213" s="64" t="s">
        <v>373</v>
      </c>
      <c r="G213" s="64" t="str">
        <f t="shared" si="3"/>
        <v/>
      </c>
      <c r="I213" s="64" t="str">
        <f>IF(J213="","",COUNT(I$3:I212)+1)</f>
        <v/>
      </c>
      <c r="J213" s="64" t="str">
        <f>IF(Menu!$D$12=$F213,'DATA SISWA'!B213,"")</f>
        <v/>
      </c>
      <c r="K213" s="64" t="str">
        <f>IF(Menu!$D$12=$F213,'DATA SISWA'!C213,"")</f>
        <v/>
      </c>
      <c r="L213" s="64" t="str">
        <f>IF(Menu!$D$12=$F213,'DATA SISWA'!D213,"")</f>
        <v/>
      </c>
    </row>
    <row r="214" spans="1:12" ht="15.75">
      <c r="A214" s="66">
        <v>212</v>
      </c>
      <c r="B214" s="124" t="s">
        <v>377</v>
      </c>
      <c r="C214" s="125" t="s">
        <v>365</v>
      </c>
      <c r="D214" s="125">
        <v>7766</v>
      </c>
      <c r="E214" s="126" t="s">
        <v>372</v>
      </c>
      <c r="F214" s="64" t="s">
        <v>373</v>
      </c>
      <c r="G214" s="64" t="str">
        <f t="shared" si="3"/>
        <v/>
      </c>
      <c r="I214" s="64" t="str">
        <f>IF(J214="","",COUNT(I$3:I213)+1)</f>
        <v/>
      </c>
      <c r="J214" s="64" t="str">
        <f>IF(Menu!$D$12=$F214,'DATA SISWA'!B214,"")</f>
        <v/>
      </c>
      <c r="K214" s="64" t="str">
        <f>IF(Menu!$D$12=$F214,'DATA SISWA'!C214,"")</f>
        <v/>
      </c>
      <c r="L214" s="64" t="str">
        <f>IF(Menu!$D$12=$F214,'DATA SISWA'!D214,"")</f>
        <v/>
      </c>
    </row>
    <row r="215" spans="1:12" ht="15.75">
      <c r="A215" s="66">
        <v>213</v>
      </c>
      <c r="B215" s="124" t="s">
        <v>378</v>
      </c>
      <c r="C215" s="125" t="s">
        <v>362</v>
      </c>
      <c r="D215" s="125">
        <v>7767</v>
      </c>
      <c r="E215" s="126" t="s">
        <v>372</v>
      </c>
      <c r="F215" s="64" t="s">
        <v>373</v>
      </c>
      <c r="G215" s="64" t="str">
        <f t="shared" si="3"/>
        <v/>
      </c>
      <c r="I215" s="64" t="str">
        <f>IF(J215="","",COUNT(I$3:I214)+1)</f>
        <v/>
      </c>
      <c r="J215" s="64" t="str">
        <f>IF(Menu!$D$12=$F215,'DATA SISWA'!B215,"")</f>
        <v/>
      </c>
      <c r="K215" s="64" t="str">
        <f>IF(Menu!$D$12=$F215,'DATA SISWA'!C215,"")</f>
        <v/>
      </c>
      <c r="L215" s="64" t="str">
        <f>IF(Menu!$D$12=$F215,'DATA SISWA'!D215,"")</f>
        <v/>
      </c>
    </row>
    <row r="216" spans="1:12" ht="15.75">
      <c r="A216" s="66">
        <v>214</v>
      </c>
      <c r="B216" s="124" t="s">
        <v>379</v>
      </c>
      <c r="C216" s="125" t="s">
        <v>365</v>
      </c>
      <c r="D216" s="125">
        <v>7768</v>
      </c>
      <c r="E216" s="126" t="s">
        <v>372</v>
      </c>
      <c r="F216" s="64" t="s">
        <v>373</v>
      </c>
      <c r="G216" s="64" t="str">
        <f t="shared" si="3"/>
        <v/>
      </c>
      <c r="I216" s="64" t="str">
        <f>IF(J216="","",COUNT(I$3:I215)+1)</f>
        <v/>
      </c>
      <c r="J216" s="64" t="str">
        <f>IF(Menu!$D$12=$F216,'DATA SISWA'!B216,"")</f>
        <v/>
      </c>
      <c r="K216" s="64" t="str">
        <f>IF(Menu!$D$12=$F216,'DATA SISWA'!C216,"")</f>
        <v/>
      </c>
      <c r="L216" s="64" t="str">
        <f>IF(Menu!$D$12=$F216,'DATA SISWA'!D216,"")</f>
        <v/>
      </c>
    </row>
    <row r="217" spans="1:12" ht="15.75">
      <c r="A217" s="66">
        <v>215</v>
      </c>
      <c r="B217" s="127" t="s">
        <v>380</v>
      </c>
      <c r="C217" s="128" t="s">
        <v>365</v>
      </c>
      <c r="D217" s="125">
        <v>7769</v>
      </c>
      <c r="E217" s="126" t="s">
        <v>372</v>
      </c>
      <c r="F217" s="64" t="s">
        <v>373</v>
      </c>
      <c r="G217" s="64" t="str">
        <f t="shared" si="3"/>
        <v/>
      </c>
      <c r="I217" s="64" t="str">
        <f>IF(J217="","",COUNT(I$3:I216)+1)</f>
        <v/>
      </c>
      <c r="J217" s="64" t="str">
        <f>IF(Menu!$D$12=$F217,'DATA SISWA'!B217,"")</f>
        <v/>
      </c>
      <c r="K217" s="64" t="str">
        <f>IF(Menu!$D$12=$F217,'DATA SISWA'!C217,"")</f>
        <v/>
      </c>
      <c r="L217" s="64" t="str">
        <f>IF(Menu!$D$12=$F217,'DATA SISWA'!D217,"")</f>
        <v/>
      </c>
    </row>
    <row r="218" spans="1:12" ht="15.75">
      <c r="A218" s="66">
        <v>216</v>
      </c>
      <c r="B218" s="127" t="s">
        <v>381</v>
      </c>
      <c r="C218" s="125" t="s">
        <v>365</v>
      </c>
      <c r="D218" s="125">
        <v>7770</v>
      </c>
      <c r="E218" s="126" t="s">
        <v>372</v>
      </c>
      <c r="F218" s="64" t="s">
        <v>373</v>
      </c>
      <c r="G218" s="64" t="str">
        <f t="shared" si="3"/>
        <v/>
      </c>
      <c r="I218" s="64" t="str">
        <f>IF(J218="","",COUNT(I$3:I217)+1)</f>
        <v/>
      </c>
      <c r="J218" s="64" t="str">
        <f>IF(Menu!$D$12=$F218,'DATA SISWA'!B218,"")</f>
        <v/>
      </c>
      <c r="K218" s="64" t="str">
        <f>IF(Menu!$D$12=$F218,'DATA SISWA'!C218,"")</f>
        <v/>
      </c>
      <c r="L218" s="64" t="str">
        <f>IF(Menu!$D$12=$F218,'DATA SISWA'!D218,"")</f>
        <v/>
      </c>
    </row>
    <row r="219" spans="1:12" ht="15.75">
      <c r="A219" s="66">
        <v>217</v>
      </c>
      <c r="B219" s="127" t="s">
        <v>382</v>
      </c>
      <c r="C219" s="125" t="s">
        <v>362</v>
      </c>
      <c r="D219" s="125">
        <v>7983</v>
      </c>
      <c r="E219" s="126" t="s">
        <v>372</v>
      </c>
      <c r="F219" s="64" t="s">
        <v>373</v>
      </c>
      <c r="G219" s="64" t="str">
        <f t="shared" si="3"/>
        <v/>
      </c>
      <c r="I219" s="64" t="str">
        <f>IF(J219="","",COUNT(I$3:I218)+1)</f>
        <v/>
      </c>
      <c r="J219" s="64" t="str">
        <f>IF(Menu!$D$12=$F219,'DATA SISWA'!B219,"")</f>
        <v/>
      </c>
      <c r="K219" s="64" t="str">
        <f>IF(Menu!$D$12=$F219,'DATA SISWA'!C219,"")</f>
        <v/>
      </c>
      <c r="L219" s="64" t="str">
        <f>IF(Menu!$D$12=$F219,'DATA SISWA'!D219,"")</f>
        <v/>
      </c>
    </row>
    <row r="220" spans="1:12" ht="15.75">
      <c r="A220" s="66">
        <v>218</v>
      </c>
      <c r="B220" s="127" t="s">
        <v>276</v>
      </c>
      <c r="C220" s="125" t="s">
        <v>362</v>
      </c>
      <c r="D220" s="125">
        <v>7690</v>
      </c>
      <c r="E220" s="126" t="s">
        <v>372</v>
      </c>
      <c r="F220" s="64" t="s">
        <v>373</v>
      </c>
      <c r="G220" s="64" t="str">
        <f t="shared" si="3"/>
        <v/>
      </c>
      <c r="I220" s="64" t="str">
        <f>IF(J220="","",COUNT(I$3:I219)+1)</f>
        <v/>
      </c>
      <c r="J220" s="64" t="str">
        <f>IF(Menu!$D$12=$F220,'DATA SISWA'!B220,"")</f>
        <v/>
      </c>
      <c r="K220" s="64" t="str">
        <f>IF(Menu!$D$12=$F220,'DATA SISWA'!C220,"")</f>
        <v/>
      </c>
      <c r="L220" s="64" t="str">
        <f>IF(Menu!$D$12=$F220,'DATA SISWA'!D220,"")</f>
        <v/>
      </c>
    </row>
    <row r="221" spans="1:12" ht="15.75">
      <c r="A221" s="66">
        <v>219</v>
      </c>
      <c r="B221" s="127" t="s">
        <v>383</v>
      </c>
      <c r="C221" s="125" t="s">
        <v>362</v>
      </c>
      <c r="D221" s="125">
        <v>7771</v>
      </c>
      <c r="E221" s="126" t="s">
        <v>372</v>
      </c>
      <c r="F221" s="64" t="s">
        <v>373</v>
      </c>
      <c r="G221" s="64" t="str">
        <f t="shared" si="3"/>
        <v/>
      </c>
      <c r="I221" s="64" t="str">
        <f>IF(J221="","",COUNT(I$3:I220)+1)</f>
        <v/>
      </c>
      <c r="J221" s="64" t="str">
        <f>IF(Menu!$D$12=$F221,'DATA SISWA'!B221,"")</f>
        <v/>
      </c>
      <c r="K221" s="64" t="str">
        <f>IF(Menu!$D$12=$F221,'DATA SISWA'!C221,"")</f>
        <v/>
      </c>
      <c r="L221" s="64" t="str">
        <f>IF(Menu!$D$12=$F221,'DATA SISWA'!D221,"")</f>
        <v/>
      </c>
    </row>
    <row r="222" spans="1:12" ht="15.75">
      <c r="A222" s="66">
        <v>220</v>
      </c>
      <c r="B222" s="127" t="s">
        <v>384</v>
      </c>
      <c r="C222" s="125" t="s">
        <v>365</v>
      </c>
      <c r="D222" s="125">
        <v>7772</v>
      </c>
      <c r="E222" s="126" t="s">
        <v>372</v>
      </c>
      <c r="F222" s="64" t="s">
        <v>373</v>
      </c>
      <c r="G222" s="64" t="str">
        <f t="shared" si="3"/>
        <v/>
      </c>
      <c r="I222" s="64" t="str">
        <f>IF(J222="","",COUNT(I$3:I221)+1)</f>
        <v/>
      </c>
      <c r="J222" s="64" t="str">
        <f>IF(Menu!$D$12=$F222,'DATA SISWA'!B222,"")</f>
        <v/>
      </c>
      <c r="K222" s="64" t="str">
        <f>IF(Menu!$D$12=$F222,'DATA SISWA'!C222,"")</f>
        <v/>
      </c>
      <c r="L222" s="64" t="str">
        <f>IF(Menu!$D$12=$F222,'DATA SISWA'!D222,"")</f>
        <v/>
      </c>
    </row>
    <row r="223" spans="1:12" ht="15.75">
      <c r="A223" s="66">
        <v>221</v>
      </c>
      <c r="B223" s="127" t="s">
        <v>385</v>
      </c>
      <c r="C223" s="128" t="s">
        <v>362</v>
      </c>
      <c r="D223" s="125">
        <v>7773</v>
      </c>
      <c r="E223" s="126" t="s">
        <v>372</v>
      </c>
      <c r="F223" s="64" t="s">
        <v>373</v>
      </c>
      <c r="G223" s="64" t="str">
        <f t="shared" si="3"/>
        <v/>
      </c>
      <c r="I223" s="64" t="str">
        <f>IF(J223="","",COUNT(I$3:I222)+1)</f>
        <v/>
      </c>
      <c r="J223" s="64" t="str">
        <f>IF(Menu!$D$12=$F223,'DATA SISWA'!B223,"")</f>
        <v/>
      </c>
      <c r="K223" s="64" t="str">
        <f>IF(Menu!$D$12=$F223,'DATA SISWA'!C223,"")</f>
        <v/>
      </c>
      <c r="L223" s="64" t="str">
        <f>IF(Menu!$D$12=$F223,'DATA SISWA'!D223,"")</f>
        <v/>
      </c>
    </row>
    <row r="224" spans="1:12" ht="15.75">
      <c r="A224" s="66">
        <v>222</v>
      </c>
      <c r="B224" s="124" t="s">
        <v>386</v>
      </c>
      <c r="C224" s="125" t="s">
        <v>365</v>
      </c>
      <c r="D224" s="125">
        <v>7774</v>
      </c>
      <c r="E224" s="129" t="s">
        <v>372</v>
      </c>
      <c r="F224" s="64" t="s">
        <v>373</v>
      </c>
      <c r="G224" s="64" t="str">
        <f t="shared" si="3"/>
        <v/>
      </c>
      <c r="I224" s="64" t="str">
        <f>IF(J224="","",COUNT(I$3:I223)+1)</f>
        <v/>
      </c>
      <c r="J224" s="64" t="str">
        <f>IF(Menu!$D$12=$F224,'DATA SISWA'!B224,"")</f>
        <v/>
      </c>
      <c r="K224" s="64" t="str">
        <f>IF(Menu!$D$12=$F224,'DATA SISWA'!C224,"")</f>
        <v/>
      </c>
      <c r="L224" s="64" t="str">
        <f>IF(Menu!$D$12=$F224,'DATA SISWA'!D224,"")</f>
        <v/>
      </c>
    </row>
    <row r="225" spans="1:12" ht="15.75">
      <c r="A225" s="66">
        <v>223</v>
      </c>
      <c r="B225" s="124" t="s">
        <v>387</v>
      </c>
      <c r="C225" s="125" t="s">
        <v>365</v>
      </c>
      <c r="D225" s="125">
        <v>7775</v>
      </c>
      <c r="E225" s="129" t="s">
        <v>372</v>
      </c>
      <c r="F225" s="64" t="s">
        <v>373</v>
      </c>
      <c r="G225" s="64" t="str">
        <f t="shared" si="3"/>
        <v/>
      </c>
      <c r="I225" s="64" t="str">
        <f>IF(J225="","",COUNT(I$3:I224)+1)</f>
        <v/>
      </c>
      <c r="J225" s="64" t="str">
        <f>IF(Menu!$D$12=$F225,'DATA SISWA'!B225,"")</f>
        <v/>
      </c>
      <c r="K225" s="64" t="str">
        <f>IF(Menu!$D$12=$F225,'DATA SISWA'!C225,"")</f>
        <v/>
      </c>
      <c r="L225" s="64" t="str">
        <f>IF(Menu!$D$12=$F225,'DATA SISWA'!D225,"")</f>
        <v/>
      </c>
    </row>
    <row r="226" spans="1:12" ht="15.75">
      <c r="A226" s="66">
        <v>224</v>
      </c>
      <c r="B226" s="124" t="s">
        <v>388</v>
      </c>
      <c r="C226" s="125" t="s">
        <v>365</v>
      </c>
      <c r="D226" s="125">
        <v>7776</v>
      </c>
      <c r="E226" s="129" t="s">
        <v>372</v>
      </c>
      <c r="F226" s="64" t="s">
        <v>373</v>
      </c>
      <c r="G226" s="64" t="str">
        <f t="shared" si="3"/>
        <v/>
      </c>
      <c r="I226" s="64" t="str">
        <f>IF(J226="","",COUNT(I$3:I225)+1)</f>
        <v/>
      </c>
      <c r="J226" s="64" t="str">
        <f>IF(Menu!$D$12=$F226,'DATA SISWA'!B226,"")</f>
        <v/>
      </c>
      <c r="K226" s="64" t="str">
        <f>IF(Menu!$D$12=$F226,'DATA SISWA'!C226,"")</f>
        <v/>
      </c>
      <c r="L226" s="64" t="str">
        <f>IF(Menu!$D$12=$F226,'DATA SISWA'!D226,"")</f>
        <v/>
      </c>
    </row>
    <row r="227" spans="1:12" ht="15.75">
      <c r="A227" s="66">
        <v>225</v>
      </c>
      <c r="B227" s="124" t="s">
        <v>389</v>
      </c>
      <c r="C227" s="125" t="s">
        <v>362</v>
      </c>
      <c r="D227" s="125">
        <v>7777</v>
      </c>
      <c r="E227" s="129" t="s">
        <v>372</v>
      </c>
      <c r="F227" s="64" t="s">
        <v>373</v>
      </c>
      <c r="G227" s="64" t="str">
        <f t="shared" si="3"/>
        <v/>
      </c>
      <c r="I227" s="64" t="str">
        <f>IF(J227="","",COUNT(I$3:I226)+1)</f>
        <v/>
      </c>
      <c r="J227" s="64" t="str">
        <f>IF(Menu!$D$12=$F227,'DATA SISWA'!B227,"")</f>
        <v/>
      </c>
      <c r="K227" s="64" t="str">
        <f>IF(Menu!$D$12=$F227,'DATA SISWA'!C227,"")</f>
        <v/>
      </c>
      <c r="L227" s="64" t="str">
        <f>IF(Menu!$D$12=$F227,'DATA SISWA'!D227,"")</f>
        <v/>
      </c>
    </row>
    <row r="228" spans="1:12" ht="15.75">
      <c r="A228" s="66">
        <v>226</v>
      </c>
      <c r="B228" s="124" t="s">
        <v>390</v>
      </c>
      <c r="C228" s="125" t="s">
        <v>362</v>
      </c>
      <c r="D228" s="125">
        <v>7778</v>
      </c>
      <c r="E228" s="129" t="s">
        <v>372</v>
      </c>
      <c r="F228" s="64" t="s">
        <v>373</v>
      </c>
      <c r="G228" s="64" t="str">
        <f t="shared" si="3"/>
        <v/>
      </c>
      <c r="I228" s="64" t="str">
        <f>IF(J228="","",COUNT(I$3:I227)+1)</f>
        <v/>
      </c>
      <c r="J228" s="64" t="str">
        <f>IF(Menu!$D$12=$F228,'DATA SISWA'!B228,"")</f>
        <v/>
      </c>
      <c r="K228" s="64" t="str">
        <f>IF(Menu!$D$12=$F228,'DATA SISWA'!C228,"")</f>
        <v/>
      </c>
      <c r="L228" s="64" t="str">
        <f>IF(Menu!$D$12=$F228,'DATA SISWA'!D228,"")</f>
        <v/>
      </c>
    </row>
    <row r="229" spans="1:12" ht="15.75">
      <c r="A229" s="66">
        <v>227</v>
      </c>
      <c r="B229" s="124" t="s">
        <v>391</v>
      </c>
      <c r="C229" s="125" t="s">
        <v>365</v>
      </c>
      <c r="D229" s="125">
        <v>7779</v>
      </c>
      <c r="E229" s="129" t="s">
        <v>372</v>
      </c>
      <c r="F229" s="64" t="s">
        <v>373</v>
      </c>
      <c r="G229" s="64" t="str">
        <f t="shared" si="3"/>
        <v/>
      </c>
      <c r="I229" s="64" t="str">
        <f>IF(J229="","",COUNT(I$3:I228)+1)</f>
        <v/>
      </c>
      <c r="J229" s="64" t="str">
        <f>IF(Menu!$D$12=$F229,'DATA SISWA'!B229,"")</f>
        <v/>
      </c>
      <c r="K229" s="64" t="str">
        <f>IF(Menu!$D$12=$F229,'DATA SISWA'!C229,"")</f>
        <v/>
      </c>
      <c r="L229" s="64" t="str">
        <f>IF(Menu!$D$12=$F229,'DATA SISWA'!D229,"")</f>
        <v/>
      </c>
    </row>
    <row r="230" spans="1:12" ht="15.75">
      <c r="A230" s="66">
        <v>228</v>
      </c>
      <c r="B230" s="124" t="s">
        <v>392</v>
      </c>
      <c r="C230" s="125" t="s">
        <v>365</v>
      </c>
      <c r="D230" s="125">
        <v>7780</v>
      </c>
      <c r="E230" s="129" t="s">
        <v>372</v>
      </c>
      <c r="F230" s="64" t="s">
        <v>373</v>
      </c>
      <c r="G230" s="64" t="str">
        <f t="shared" si="3"/>
        <v/>
      </c>
      <c r="I230" s="64" t="str">
        <f>IF(J230="","",COUNT(I$3:I229)+1)</f>
        <v/>
      </c>
      <c r="J230" s="64" t="str">
        <f>IF(Menu!$D$12=$F230,'DATA SISWA'!B230,"")</f>
        <v/>
      </c>
      <c r="K230" s="64" t="str">
        <f>IF(Menu!$D$12=$F230,'DATA SISWA'!C230,"")</f>
        <v/>
      </c>
      <c r="L230" s="64" t="str">
        <f>IF(Menu!$D$12=$F230,'DATA SISWA'!D230,"")</f>
        <v/>
      </c>
    </row>
    <row r="231" spans="1:12" ht="15.75">
      <c r="A231" s="66">
        <v>229</v>
      </c>
      <c r="B231" s="124" t="s">
        <v>393</v>
      </c>
      <c r="C231" s="125" t="s">
        <v>365</v>
      </c>
      <c r="D231" s="125">
        <v>7781</v>
      </c>
      <c r="E231" s="129" t="s">
        <v>372</v>
      </c>
      <c r="F231" s="64" t="s">
        <v>373</v>
      </c>
      <c r="G231" s="64" t="str">
        <f t="shared" si="3"/>
        <v/>
      </c>
      <c r="I231" s="64" t="str">
        <f>IF(J231="","",COUNT(I$3:I230)+1)</f>
        <v/>
      </c>
      <c r="J231" s="64" t="str">
        <f>IF(Menu!$D$12=$F231,'DATA SISWA'!B231,"")</f>
        <v/>
      </c>
      <c r="K231" s="64" t="str">
        <f>IF(Menu!$D$12=$F231,'DATA SISWA'!C231,"")</f>
        <v/>
      </c>
      <c r="L231" s="64" t="str">
        <f>IF(Menu!$D$12=$F231,'DATA SISWA'!D231,"")</f>
        <v/>
      </c>
    </row>
    <row r="232" spans="1:12" ht="15.75">
      <c r="A232" s="66">
        <v>230</v>
      </c>
      <c r="B232" s="124" t="s">
        <v>394</v>
      </c>
      <c r="C232" s="125" t="s">
        <v>362</v>
      </c>
      <c r="D232" s="125">
        <v>7782</v>
      </c>
      <c r="E232" s="129" t="s">
        <v>372</v>
      </c>
      <c r="F232" s="64" t="s">
        <v>373</v>
      </c>
      <c r="G232" s="64" t="str">
        <f t="shared" si="3"/>
        <v/>
      </c>
      <c r="I232" s="64" t="str">
        <f>IF(J232="","",COUNT(I$3:I231)+1)</f>
        <v/>
      </c>
      <c r="J232" s="64" t="str">
        <f>IF(Menu!$D$12=$F232,'DATA SISWA'!B232,"")</f>
        <v/>
      </c>
      <c r="K232" s="64" t="str">
        <f>IF(Menu!$D$12=$F232,'DATA SISWA'!C232,"")</f>
        <v/>
      </c>
      <c r="L232" s="64" t="str">
        <f>IF(Menu!$D$12=$F232,'DATA SISWA'!D232,"")</f>
        <v/>
      </c>
    </row>
    <row r="233" spans="1:12" ht="15.75">
      <c r="A233" s="66">
        <v>231</v>
      </c>
      <c r="B233" s="124" t="s">
        <v>290</v>
      </c>
      <c r="C233" s="125" t="s">
        <v>362</v>
      </c>
      <c r="D233" s="125">
        <v>7708</v>
      </c>
      <c r="E233" s="129" t="s">
        <v>372</v>
      </c>
      <c r="F233" s="64" t="s">
        <v>373</v>
      </c>
      <c r="G233" s="64" t="str">
        <f t="shared" si="3"/>
        <v/>
      </c>
      <c r="I233" s="64" t="str">
        <f>IF(J233="","",COUNT(I$3:I232)+1)</f>
        <v/>
      </c>
      <c r="J233" s="64" t="str">
        <f>IF(Menu!$D$12=$F233,'DATA SISWA'!B233,"")</f>
        <v/>
      </c>
      <c r="K233" s="64" t="str">
        <f>IF(Menu!$D$12=$F233,'DATA SISWA'!C233,"")</f>
        <v/>
      </c>
      <c r="L233" s="64" t="str">
        <f>IF(Menu!$D$12=$F233,'DATA SISWA'!D233,"")</f>
        <v/>
      </c>
    </row>
    <row r="234" spans="1:12" ht="15.75">
      <c r="A234" s="66">
        <v>232</v>
      </c>
      <c r="B234" s="124" t="s">
        <v>293</v>
      </c>
      <c r="C234" s="125" t="s">
        <v>362</v>
      </c>
      <c r="D234" s="125">
        <v>7712</v>
      </c>
      <c r="E234" s="129" t="s">
        <v>372</v>
      </c>
      <c r="F234" s="64" t="s">
        <v>373</v>
      </c>
      <c r="G234" s="64" t="str">
        <f t="shared" si="3"/>
        <v/>
      </c>
      <c r="I234" s="64" t="str">
        <f>IF(J234="","",COUNT(I$3:I233)+1)</f>
        <v/>
      </c>
      <c r="J234" s="64" t="str">
        <f>IF(Menu!$D$12=$F234,'DATA SISWA'!B234,"")</f>
        <v/>
      </c>
      <c r="K234" s="64" t="str">
        <f>IF(Menu!$D$12=$F234,'DATA SISWA'!C234,"")</f>
        <v/>
      </c>
      <c r="L234" s="64" t="str">
        <f>IF(Menu!$D$12=$F234,'DATA SISWA'!D234,"")</f>
        <v/>
      </c>
    </row>
    <row r="235" spans="1:12" ht="15.75">
      <c r="A235" s="66">
        <v>233</v>
      </c>
      <c r="B235" s="124" t="s">
        <v>395</v>
      </c>
      <c r="C235" s="125" t="s">
        <v>362</v>
      </c>
      <c r="D235" s="125">
        <v>7783</v>
      </c>
      <c r="E235" s="129" t="s">
        <v>372</v>
      </c>
      <c r="F235" s="64" t="s">
        <v>373</v>
      </c>
      <c r="G235" s="64" t="str">
        <f t="shared" si="3"/>
        <v/>
      </c>
      <c r="I235" s="64" t="str">
        <f>IF(J235="","",COUNT(I$3:I234)+1)</f>
        <v/>
      </c>
      <c r="J235" s="64" t="str">
        <f>IF(Menu!$D$12=$F235,'DATA SISWA'!B235,"")</f>
        <v/>
      </c>
      <c r="K235" s="64" t="str">
        <f>IF(Menu!$D$12=$F235,'DATA SISWA'!C235,"")</f>
        <v/>
      </c>
      <c r="L235" s="64" t="str">
        <f>IF(Menu!$D$12=$F235,'DATA SISWA'!D235,"")</f>
        <v/>
      </c>
    </row>
    <row r="236" spans="1:12" ht="15.75">
      <c r="A236" s="66">
        <v>234</v>
      </c>
      <c r="B236" s="124" t="s">
        <v>396</v>
      </c>
      <c r="C236" s="125" t="s">
        <v>365</v>
      </c>
      <c r="D236" s="125">
        <v>7784</v>
      </c>
      <c r="E236" s="129" t="s">
        <v>372</v>
      </c>
      <c r="F236" s="64" t="s">
        <v>373</v>
      </c>
      <c r="G236" s="64" t="str">
        <f t="shared" si="3"/>
        <v/>
      </c>
      <c r="I236" s="64" t="str">
        <f>IF(J236="","",COUNT(I$3:I235)+1)</f>
        <v/>
      </c>
      <c r="J236" s="64" t="str">
        <f>IF(Menu!$D$12=$F236,'DATA SISWA'!B236,"")</f>
        <v/>
      </c>
      <c r="K236" s="64" t="str">
        <f>IF(Menu!$D$12=$F236,'DATA SISWA'!C236,"")</f>
        <v/>
      </c>
      <c r="L236" s="64" t="str">
        <f>IF(Menu!$D$12=$F236,'DATA SISWA'!D236,"")</f>
        <v/>
      </c>
    </row>
    <row r="237" spans="1:12" ht="15.75">
      <c r="A237" s="66">
        <v>235</v>
      </c>
      <c r="B237" s="130" t="s">
        <v>397</v>
      </c>
      <c r="C237" s="131" t="s">
        <v>365</v>
      </c>
      <c r="D237" s="132">
        <v>7785</v>
      </c>
      <c r="E237" s="133" t="s">
        <v>372</v>
      </c>
      <c r="F237" s="64" t="s">
        <v>373</v>
      </c>
      <c r="G237" s="64" t="str">
        <f t="shared" si="3"/>
        <v/>
      </c>
      <c r="I237" s="64" t="str">
        <f>IF(J237="","",COUNT(I$3:I236)+1)</f>
        <v/>
      </c>
      <c r="J237" s="64" t="str">
        <f>IF(Menu!$D$12=$F237,'DATA SISWA'!B237,"")</f>
        <v/>
      </c>
      <c r="K237" s="64" t="str">
        <f>IF(Menu!$D$12=$F237,'DATA SISWA'!C237,"")</f>
        <v/>
      </c>
      <c r="L237" s="64" t="str">
        <f>IF(Menu!$D$12=$F237,'DATA SISWA'!D237,"")</f>
        <v/>
      </c>
    </row>
    <row r="238" spans="1:12" ht="15.75">
      <c r="A238" s="66">
        <v>236</v>
      </c>
      <c r="B238" s="130" t="s">
        <v>398</v>
      </c>
      <c r="C238" s="131" t="s">
        <v>365</v>
      </c>
      <c r="D238" s="132">
        <v>7786</v>
      </c>
      <c r="E238" s="133" t="s">
        <v>372</v>
      </c>
      <c r="F238" s="64" t="s">
        <v>373</v>
      </c>
      <c r="G238" s="64" t="str">
        <f t="shared" si="3"/>
        <v/>
      </c>
      <c r="I238" s="64" t="str">
        <f>IF(J238="","",COUNT(I$3:I237)+1)</f>
        <v/>
      </c>
      <c r="J238" s="64" t="str">
        <f>IF(Menu!$D$12=$F238,'DATA SISWA'!B238,"")</f>
        <v/>
      </c>
      <c r="K238" s="64" t="str">
        <f>IF(Menu!$D$12=$F238,'DATA SISWA'!C238,"")</f>
        <v/>
      </c>
      <c r="L238" s="64" t="str">
        <f>IF(Menu!$D$12=$F238,'DATA SISWA'!D238,"")</f>
        <v/>
      </c>
    </row>
    <row r="239" spans="1:12" ht="15.75">
      <c r="A239" s="66">
        <v>237</v>
      </c>
      <c r="B239" s="130" t="s">
        <v>399</v>
      </c>
      <c r="C239" s="131" t="s">
        <v>362</v>
      </c>
      <c r="D239" s="132">
        <v>7787</v>
      </c>
      <c r="E239" s="133" t="s">
        <v>372</v>
      </c>
      <c r="F239" s="64" t="s">
        <v>373</v>
      </c>
      <c r="G239" s="64" t="str">
        <f t="shared" si="3"/>
        <v/>
      </c>
      <c r="I239" s="64" t="str">
        <f>IF(J239="","",COUNT(I$3:I238)+1)</f>
        <v/>
      </c>
      <c r="J239" s="64" t="str">
        <f>IF(Menu!$D$12=$F239,'DATA SISWA'!B239,"")</f>
        <v/>
      </c>
      <c r="K239" s="64" t="str">
        <f>IF(Menu!$D$12=$F239,'DATA SISWA'!C239,"")</f>
        <v/>
      </c>
      <c r="L239" s="64" t="str">
        <f>IF(Menu!$D$12=$F239,'DATA SISWA'!D239,"")</f>
        <v/>
      </c>
    </row>
    <row r="240" spans="1:12" ht="15.75">
      <c r="A240" s="66">
        <v>238</v>
      </c>
      <c r="B240" s="130" t="s">
        <v>400</v>
      </c>
      <c r="C240" s="131" t="s">
        <v>362</v>
      </c>
      <c r="D240" s="132">
        <v>7788</v>
      </c>
      <c r="E240" s="133" t="s">
        <v>372</v>
      </c>
      <c r="F240" s="64" t="s">
        <v>373</v>
      </c>
      <c r="G240" s="64" t="str">
        <f t="shared" si="3"/>
        <v/>
      </c>
      <c r="I240" s="64" t="str">
        <f>IF(J240="","",COUNT(I$3:I239)+1)</f>
        <v/>
      </c>
      <c r="J240" s="64" t="str">
        <f>IF(Menu!$D$12=$F240,'DATA SISWA'!B240,"")</f>
        <v/>
      </c>
      <c r="K240" s="64" t="str">
        <f>IF(Menu!$D$12=$F240,'DATA SISWA'!C240,"")</f>
        <v/>
      </c>
      <c r="L240" s="64" t="str">
        <f>IF(Menu!$D$12=$F240,'DATA SISWA'!D240,"")</f>
        <v/>
      </c>
    </row>
    <row r="241" spans="1:12" ht="15.75">
      <c r="A241" s="66">
        <v>239</v>
      </c>
      <c r="B241" s="130" t="s">
        <v>401</v>
      </c>
      <c r="C241" s="131" t="s">
        <v>365</v>
      </c>
      <c r="D241" s="132">
        <v>7789</v>
      </c>
      <c r="E241" s="133" t="s">
        <v>372</v>
      </c>
      <c r="F241" s="64" t="s">
        <v>373</v>
      </c>
      <c r="G241" s="64" t="str">
        <f t="shared" si="3"/>
        <v/>
      </c>
      <c r="I241" s="64" t="str">
        <f>IF(J241="","",COUNT(I$3:I240)+1)</f>
        <v/>
      </c>
      <c r="J241" s="64" t="str">
        <f>IF(Menu!$D$12=$F241,'DATA SISWA'!B241,"")</f>
        <v/>
      </c>
      <c r="K241" s="64" t="str">
        <f>IF(Menu!$D$12=$F241,'DATA SISWA'!C241,"")</f>
        <v/>
      </c>
      <c r="L241" s="64" t="str">
        <f>IF(Menu!$D$12=$F241,'DATA SISWA'!D241,"")</f>
        <v/>
      </c>
    </row>
    <row r="242" spans="1:12" ht="15.75">
      <c r="A242" s="66">
        <v>240</v>
      </c>
      <c r="B242" s="130" t="s">
        <v>402</v>
      </c>
      <c r="C242" s="131" t="s">
        <v>362</v>
      </c>
      <c r="D242" s="132">
        <v>7790</v>
      </c>
      <c r="E242" s="133" t="s">
        <v>372</v>
      </c>
      <c r="F242" s="64" t="s">
        <v>373</v>
      </c>
      <c r="G242" s="64" t="str">
        <f t="shared" si="3"/>
        <v/>
      </c>
      <c r="I242" s="64" t="str">
        <f>IF(J242="","",COUNT(I$3:I241)+1)</f>
        <v/>
      </c>
      <c r="J242" s="64" t="str">
        <f>IF(Menu!$D$12=$F242,'DATA SISWA'!B242,"")</f>
        <v/>
      </c>
      <c r="K242" s="64" t="str">
        <f>IF(Menu!$D$12=$F242,'DATA SISWA'!C242,"")</f>
        <v/>
      </c>
      <c r="L242" s="64" t="str">
        <f>IF(Menu!$D$12=$F242,'DATA SISWA'!D242,"")</f>
        <v/>
      </c>
    </row>
    <row r="243" spans="1:12" ht="15.75">
      <c r="A243" s="66">
        <v>241</v>
      </c>
      <c r="B243" s="130" t="s">
        <v>403</v>
      </c>
      <c r="C243" s="131" t="s">
        <v>362</v>
      </c>
      <c r="D243" s="132">
        <v>7791</v>
      </c>
      <c r="E243" s="133" t="s">
        <v>372</v>
      </c>
      <c r="F243" s="64" t="s">
        <v>373</v>
      </c>
      <c r="G243" s="64" t="str">
        <f t="shared" si="3"/>
        <v/>
      </c>
      <c r="I243" s="64" t="str">
        <f>IF(J243="","",COUNT(I$3:I242)+1)</f>
        <v/>
      </c>
      <c r="J243" s="64" t="str">
        <f>IF(Menu!$D$12=$F243,'DATA SISWA'!B243,"")</f>
        <v/>
      </c>
      <c r="K243" s="64" t="str">
        <f>IF(Menu!$D$12=$F243,'DATA SISWA'!C243,"")</f>
        <v/>
      </c>
      <c r="L243" s="64" t="str">
        <f>IF(Menu!$D$12=$F243,'DATA SISWA'!D243,"")</f>
        <v/>
      </c>
    </row>
    <row r="244" spans="1:12" ht="15.75">
      <c r="A244" s="66">
        <v>242</v>
      </c>
      <c r="B244" s="130" t="s">
        <v>404</v>
      </c>
      <c r="C244" s="131" t="s">
        <v>365</v>
      </c>
      <c r="D244" s="132">
        <v>7792</v>
      </c>
      <c r="E244" s="133" t="s">
        <v>405</v>
      </c>
      <c r="F244" s="64" t="s">
        <v>406</v>
      </c>
      <c r="G244" s="64" t="str">
        <f t="shared" si="3"/>
        <v>X Bisnis Daring &amp; Pemasaran 2</v>
      </c>
      <c r="I244" s="64" t="str">
        <f>IF(J244="","",COUNT(I$3:I243)+1)</f>
        <v/>
      </c>
      <c r="J244" s="64" t="str">
        <f>IF(Menu!$D$12=$F244,'DATA SISWA'!B244,"")</f>
        <v/>
      </c>
      <c r="K244" s="64" t="str">
        <f>IF(Menu!$D$12=$F244,'DATA SISWA'!C244,"")</f>
        <v/>
      </c>
      <c r="L244" s="64" t="str">
        <f>IF(Menu!$D$12=$F244,'DATA SISWA'!D244,"")</f>
        <v/>
      </c>
    </row>
    <row r="245" spans="1:12" ht="15.75">
      <c r="A245" s="66">
        <v>243</v>
      </c>
      <c r="B245" s="130" t="s">
        <v>407</v>
      </c>
      <c r="C245" s="131" t="s">
        <v>362</v>
      </c>
      <c r="D245" s="132">
        <v>7793</v>
      </c>
      <c r="E245" s="133" t="s">
        <v>405</v>
      </c>
      <c r="F245" s="64" t="s">
        <v>406</v>
      </c>
      <c r="G245" s="64" t="str">
        <f t="shared" si="3"/>
        <v/>
      </c>
      <c r="I245" s="64" t="str">
        <f>IF(J245="","",COUNT(I$3:I244)+1)</f>
        <v/>
      </c>
      <c r="J245" s="64" t="str">
        <f>IF(Menu!$D$12=$F245,'DATA SISWA'!B245,"")</f>
        <v/>
      </c>
      <c r="K245" s="64" t="str">
        <f>IF(Menu!$D$12=$F245,'DATA SISWA'!C245,"")</f>
        <v/>
      </c>
      <c r="L245" s="64" t="str">
        <f>IF(Menu!$D$12=$F245,'DATA SISWA'!D245,"")</f>
        <v/>
      </c>
    </row>
    <row r="246" spans="1:12" ht="15.75">
      <c r="A246" s="66">
        <v>244</v>
      </c>
      <c r="B246" s="130" t="s">
        <v>408</v>
      </c>
      <c r="C246" s="131" t="s">
        <v>362</v>
      </c>
      <c r="D246" s="132">
        <v>7794</v>
      </c>
      <c r="E246" s="133" t="s">
        <v>405</v>
      </c>
      <c r="F246" s="64" t="s">
        <v>406</v>
      </c>
      <c r="G246" s="64" t="str">
        <f t="shared" si="3"/>
        <v/>
      </c>
      <c r="I246" s="64" t="str">
        <f>IF(J246="","",COUNT(I$3:I245)+1)</f>
        <v/>
      </c>
      <c r="J246" s="64" t="str">
        <f>IF(Menu!$D$12=$F246,'DATA SISWA'!B246,"")</f>
        <v/>
      </c>
      <c r="K246" s="64" t="str">
        <f>IF(Menu!$D$12=$F246,'DATA SISWA'!C246,"")</f>
        <v/>
      </c>
      <c r="L246" s="64" t="str">
        <f>IF(Menu!$D$12=$F246,'DATA SISWA'!D246,"")</f>
        <v/>
      </c>
    </row>
    <row r="247" spans="1:12" ht="15.75">
      <c r="A247" s="66">
        <v>245</v>
      </c>
      <c r="B247" s="130" t="s">
        <v>409</v>
      </c>
      <c r="C247" s="131" t="s">
        <v>362</v>
      </c>
      <c r="D247" s="132">
        <v>7796</v>
      </c>
      <c r="E247" s="133" t="s">
        <v>405</v>
      </c>
      <c r="F247" s="64" t="s">
        <v>406</v>
      </c>
      <c r="G247" s="64" t="str">
        <f t="shared" si="3"/>
        <v/>
      </c>
      <c r="I247" s="64" t="str">
        <f>IF(J247="","",COUNT(I$3:I246)+1)</f>
        <v/>
      </c>
      <c r="J247" s="64" t="str">
        <f>IF(Menu!$D$12=$F247,'DATA SISWA'!B247,"")</f>
        <v/>
      </c>
      <c r="K247" s="64" t="str">
        <f>IF(Menu!$D$12=$F247,'DATA SISWA'!C247,"")</f>
        <v/>
      </c>
      <c r="L247" s="64" t="str">
        <f>IF(Menu!$D$12=$F247,'DATA SISWA'!D247,"")</f>
        <v/>
      </c>
    </row>
    <row r="248" spans="1:12" ht="15.75">
      <c r="A248" s="66">
        <v>246</v>
      </c>
      <c r="B248" s="130" t="s">
        <v>410</v>
      </c>
      <c r="C248" s="131" t="s">
        <v>362</v>
      </c>
      <c r="D248" s="132">
        <v>7797</v>
      </c>
      <c r="E248" s="133" t="s">
        <v>405</v>
      </c>
      <c r="F248" s="64" t="s">
        <v>406</v>
      </c>
      <c r="G248" s="64" t="str">
        <f t="shared" si="3"/>
        <v/>
      </c>
      <c r="I248" s="64" t="str">
        <f>IF(J248="","",COUNT(I$3:I247)+1)</f>
        <v/>
      </c>
      <c r="J248" s="64" t="str">
        <f>IF(Menu!$D$12=$F248,'DATA SISWA'!B248,"")</f>
        <v/>
      </c>
      <c r="K248" s="64" t="str">
        <f>IF(Menu!$D$12=$F248,'DATA SISWA'!C248,"")</f>
        <v/>
      </c>
      <c r="L248" s="64" t="str">
        <f>IF(Menu!$D$12=$F248,'DATA SISWA'!D248,"")</f>
        <v/>
      </c>
    </row>
    <row r="249" spans="1:12" ht="15.75">
      <c r="A249" s="66">
        <v>247</v>
      </c>
      <c r="B249" s="130" t="s">
        <v>411</v>
      </c>
      <c r="C249" s="131" t="s">
        <v>365</v>
      </c>
      <c r="D249" s="132">
        <v>7798</v>
      </c>
      <c r="E249" s="133" t="s">
        <v>405</v>
      </c>
      <c r="F249" s="64" t="s">
        <v>406</v>
      </c>
      <c r="G249" s="64" t="str">
        <f t="shared" si="3"/>
        <v/>
      </c>
      <c r="I249" s="64" t="str">
        <f>IF(J249="","",COUNT(I$3:I248)+1)</f>
        <v/>
      </c>
      <c r="J249" s="64" t="str">
        <f>IF(Menu!$D$12=$F249,'DATA SISWA'!B249,"")</f>
        <v/>
      </c>
      <c r="K249" s="64" t="str">
        <f>IF(Menu!$D$12=$F249,'DATA SISWA'!C249,"")</f>
        <v/>
      </c>
      <c r="L249" s="64" t="str">
        <f>IF(Menu!$D$12=$F249,'DATA SISWA'!D249,"")</f>
        <v/>
      </c>
    </row>
    <row r="250" spans="1:12" ht="15.75">
      <c r="A250" s="66">
        <v>248</v>
      </c>
      <c r="B250" s="130" t="s">
        <v>412</v>
      </c>
      <c r="C250" s="134" t="s">
        <v>365</v>
      </c>
      <c r="D250" s="135">
        <v>7799</v>
      </c>
      <c r="E250" s="133" t="s">
        <v>405</v>
      </c>
      <c r="F250" s="64" t="s">
        <v>406</v>
      </c>
      <c r="G250" s="64" t="str">
        <f t="shared" si="3"/>
        <v/>
      </c>
      <c r="I250" s="64" t="str">
        <f>IF(J250="","",COUNT(I$3:I249)+1)</f>
        <v/>
      </c>
      <c r="J250" s="64" t="str">
        <f>IF(Menu!$D$12=$F250,'DATA SISWA'!B250,"")</f>
        <v/>
      </c>
      <c r="K250" s="64" t="str">
        <f>IF(Menu!$D$12=$F250,'DATA SISWA'!C250,"")</f>
        <v/>
      </c>
      <c r="L250" s="64" t="str">
        <f>IF(Menu!$D$12=$F250,'DATA SISWA'!D250,"")</f>
        <v/>
      </c>
    </row>
    <row r="251" spans="1:12" ht="15.75">
      <c r="A251" s="66">
        <v>249</v>
      </c>
      <c r="B251" s="136" t="s">
        <v>413</v>
      </c>
      <c r="C251" s="132" t="s">
        <v>365</v>
      </c>
      <c r="D251" s="132">
        <v>7800</v>
      </c>
      <c r="E251" s="133" t="s">
        <v>405</v>
      </c>
      <c r="F251" s="64" t="s">
        <v>406</v>
      </c>
      <c r="G251" s="64" t="str">
        <f t="shared" si="3"/>
        <v/>
      </c>
      <c r="I251" s="64" t="str">
        <f>IF(J251="","",COUNT(I$3:I250)+1)</f>
        <v/>
      </c>
      <c r="J251" s="64" t="str">
        <f>IF(Menu!$D$12=$F251,'DATA SISWA'!B251,"")</f>
        <v/>
      </c>
      <c r="K251" s="64" t="str">
        <f>IF(Menu!$D$12=$F251,'DATA SISWA'!C251,"")</f>
        <v/>
      </c>
      <c r="L251" s="64" t="str">
        <f>IF(Menu!$D$12=$F251,'DATA SISWA'!D251,"")</f>
        <v/>
      </c>
    </row>
    <row r="252" spans="1:12" ht="15.75">
      <c r="A252" s="66">
        <v>250</v>
      </c>
      <c r="B252" s="136" t="s">
        <v>414</v>
      </c>
      <c r="C252" s="131" t="s">
        <v>365</v>
      </c>
      <c r="D252" s="132">
        <v>7801</v>
      </c>
      <c r="E252" s="133" t="s">
        <v>405</v>
      </c>
      <c r="F252" s="64" t="s">
        <v>406</v>
      </c>
      <c r="G252" s="64" t="str">
        <f t="shared" si="3"/>
        <v/>
      </c>
      <c r="I252" s="64" t="str">
        <f>IF(J252="","",COUNT(I$3:I251)+1)</f>
        <v/>
      </c>
      <c r="J252" s="64" t="str">
        <f>IF(Menu!$D$12=$F252,'DATA SISWA'!B252,"")</f>
        <v/>
      </c>
      <c r="K252" s="64" t="str">
        <f>IF(Menu!$D$12=$F252,'DATA SISWA'!C252,"")</f>
        <v/>
      </c>
      <c r="L252" s="64" t="str">
        <f>IF(Menu!$D$12=$F252,'DATA SISWA'!D252,"")</f>
        <v/>
      </c>
    </row>
    <row r="253" spans="1:12" ht="15.75">
      <c r="A253" s="66">
        <v>251</v>
      </c>
      <c r="B253" s="136" t="s">
        <v>415</v>
      </c>
      <c r="C253" s="131" t="s">
        <v>362</v>
      </c>
      <c r="D253" s="132">
        <v>7802</v>
      </c>
      <c r="E253" s="133" t="s">
        <v>405</v>
      </c>
      <c r="F253" s="64" t="s">
        <v>406</v>
      </c>
      <c r="G253" s="64" t="str">
        <f t="shared" si="3"/>
        <v/>
      </c>
      <c r="I253" s="64" t="str">
        <f>IF(J253="","",COUNT(I$3:I252)+1)</f>
        <v/>
      </c>
      <c r="J253" s="64" t="str">
        <f>IF(Menu!$D$12=$F253,'DATA SISWA'!B253,"")</f>
        <v/>
      </c>
      <c r="K253" s="64" t="str">
        <f>IF(Menu!$D$12=$F253,'DATA SISWA'!C253,"")</f>
        <v/>
      </c>
      <c r="L253" s="64" t="str">
        <f>IF(Menu!$D$12=$F253,'DATA SISWA'!D253,"")</f>
        <v/>
      </c>
    </row>
    <row r="254" spans="1:12" ht="15.75">
      <c r="A254" s="66">
        <v>252</v>
      </c>
      <c r="B254" s="136" t="s">
        <v>416</v>
      </c>
      <c r="C254" s="137" t="s">
        <v>362</v>
      </c>
      <c r="D254" s="132">
        <v>7804</v>
      </c>
      <c r="E254" s="133" t="s">
        <v>405</v>
      </c>
      <c r="F254" s="64" t="s">
        <v>406</v>
      </c>
      <c r="G254" s="64" t="str">
        <f t="shared" si="3"/>
        <v/>
      </c>
      <c r="I254" s="64" t="str">
        <f>IF(J254="","",COUNT(I$3:I253)+1)</f>
        <v/>
      </c>
      <c r="J254" s="64" t="str">
        <f>IF(Menu!$D$12=$F254,'DATA SISWA'!B254,"")</f>
        <v/>
      </c>
      <c r="K254" s="64" t="str">
        <f>IF(Menu!$D$12=$F254,'DATA SISWA'!C254,"")</f>
        <v/>
      </c>
      <c r="L254" s="64" t="str">
        <f>IF(Menu!$D$12=$F254,'DATA SISWA'!D254,"")</f>
        <v/>
      </c>
    </row>
    <row r="255" spans="1:12" ht="15.75">
      <c r="A255" s="66">
        <v>253</v>
      </c>
      <c r="B255" s="136" t="s">
        <v>417</v>
      </c>
      <c r="C255" s="131" t="s">
        <v>362</v>
      </c>
      <c r="D255" s="132">
        <v>7805</v>
      </c>
      <c r="E255" s="133" t="s">
        <v>405</v>
      </c>
      <c r="F255" s="64" t="s">
        <v>406</v>
      </c>
      <c r="G255" s="64" t="str">
        <f t="shared" si="3"/>
        <v/>
      </c>
      <c r="I255" s="64" t="str">
        <f>IF(J255="","",COUNT(I$3:I254)+1)</f>
        <v/>
      </c>
      <c r="J255" s="64" t="str">
        <f>IF(Menu!$D$12=$F255,'DATA SISWA'!B255,"")</f>
        <v/>
      </c>
      <c r="K255" s="64" t="str">
        <f>IF(Menu!$D$12=$F255,'DATA SISWA'!C255,"")</f>
        <v/>
      </c>
      <c r="L255" s="64" t="str">
        <f>IF(Menu!$D$12=$F255,'DATA SISWA'!D255,"")</f>
        <v/>
      </c>
    </row>
    <row r="256" spans="1:12" ht="15.75">
      <c r="A256" s="66">
        <v>254</v>
      </c>
      <c r="B256" s="136" t="s">
        <v>418</v>
      </c>
      <c r="C256" s="132" t="s">
        <v>362</v>
      </c>
      <c r="D256" s="132">
        <v>7691</v>
      </c>
      <c r="E256" s="133" t="s">
        <v>405</v>
      </c>
      <c r="F256" s="64" t="s">
        <v>406</v>
      </c>
      <c r="G256" s="64" t="str">
        <f t="shared" si="3"/>
        <v/>
      </c>
      <c r="I256" s="64" t="str">
        <f>IF(J256="","",COUNT(I$3:I255)+1)</f>
        <v/>
      </c>
      <c r="J256" s="64" t="str">
        <f>IF(Menu!$D$12=$F256,'DATA SISWA'!B256,"")</f>
        <v/>
      </c>
      <c r="K256" s="64" t="str">
        <f>IF(Menu!$D$12=$F256,'DATA SISWA'!C256,"")</f>
        <v/>
      </c>
      <c r="L256" s="64" t="str">
        <f>IF(Menu!$D$12=$F256,'DATA SISWA'!D256,"")</f>
        <v/>
      </c>
    </row>
    <row r="257" spans="1:12" ht="15.75">
      <c r="A257" s="66">
        <v>255</v>
      </c>
      <c r="B257" s="136" t="s">
        <v>419</v>
      </c>
      <c r="C257" s="132" t="s">
        <v>365</v>
      </c>
      <c r="D257" s="132">
        <v>7806</v>
      </c>
      <c r="E257" s="133" t="s">
        <v>405</v>
      </c>
      <c r="F257" s="64" t="s">
        <v>406</v>
      </c>
      <c r="G257" s="64" t="str">
        <f t="shared" si="3"/>
        <v/>
      </c>
      <c r="I257" s="64" t="str">
        <f>IF(J257="","",COUNT(I$3:I256)+1)</f>
        <v/>
      </c>
      <c r="J257" s="64" t="str">
        <f>IF(Menu!$D$12=$F257,'DATA SISWA'!B257,"")</f>
        <v/>
      </c>
      <c r="K257" s="64" t="str">
        <f>IF(Menu!$D$12=$F257,'DATA SISWA'!C257,"")</f>
        <v/>
      </c>
      <c r="L257" s="64" t="str">
        <f>IF(Menu!$D$12=$F257,'DATA SISWA'!D257,"")</f>
        <v/>
      </c>
    </row>
    <row r="258" spans="1:12" ht="15.75">
      <c r="A258" s="66">
        <v>256</v>
      </c>
      <c r="B258" s="136" t="s">
        <v>420</v>
      </c>
      <c r="C258" s="131" t="s">
        <v>362</v>
      </c>
      <c r="D258" s="132">
        <v>7807</v>
      </c>
      <c r="E258" s="133" t="s">
        <v>405</v>
      </c>
      <c r="F258" s="64" t="s">
        <v>406</v>
      </c>
      <c r="G258" s="64" t="str">
        <f t="shared" si="3"/>
        <v/>
      </c>
      <c r="I258" s="64" t="str">
        <f>IF(J258="","",COUNT(I$3:I257)+1)</f>
        <v/>
      </c>
      <c r="J258" s="64" t="str">
        <f>IF(Menu!$D$12=$F258,'DATA SISWA'!B258,"")</f>
        <v/>
      </c>
      <c r="K258" s="64" t="str">
        <f>IF(Menu!$D$12=$F258,'DATA SISWA'!C258,"")</f>
        <v/>
      </c>
      <c r="L258" s="64" t="str">
        <f>IF(Menu!$D$12=$F258,'DATA SISWA'!D258,"")</f>
        <v/>
      </c>
    </row>
    <row r="259" spans="1:12" ht="15.75">
      <c r="A259" s="66">
        <v>257</v>
      </c>
      <c r="B259" s="136" t="s">
        <v>421</v>
      </c>
      <c r="C259" s="131" t="s">
        <v>362</v>
      </c>
      <c r="D259" s="132">
        <v>7808</v>
      </c>
      <c r="E259" s="133" t="s">
        <v>405</v>
      </c>
      <c r="F259" s="64" t="s">
        <v>406</v>
      </c>
      <c r="G259" s="64" t="str">
        <f t="shared" si="3"/>
        <v/>
      </c>
      <c r="I259" s="64" t="str">
        <f>IF(J259="","",COUNT(I$3:I258)+1)</f>
        <v/>
      </c>
      <c r="J259" s="64" t="str">
        <f>IF(Menu!$D$12=$F259,'DATA SISWA'!B259,"")</f>
        <v/>
      </c>
      <c r="K259" s="64" t="str">
        <f>IF(Menu!$D$12=$F259,'DATA SISWA'!C259,"")</f>
        <v/>
      </c>
      <c r="L259" s="64" t="str">
        <f>IF(Menu!$D$12=$F259,'DATA SISWA'!D259,"")</f>
        <v/>
      </c>
    </row>
    <row r="260" spans="1:12" ht="15.75">
      <c r="A260" s="66">
        <v>258</v>
      </c>
      <c r="B260" s="136" t="s">
        <v>422</v>
      </c>
      <c r="C260" s="131" t="s">
        <v>362</v>
      </c>
      <c r="D260" s="132">
        <v>7809</v>
      </c>
      <c r="E260" s="133" t="s">
        <v>405</v>
      </c>
      <c r="F260" s="64" t="s">
        <v>406</v>
      </c>
      <c r="G260" s="64" t="str">
        <f t="shared" si="3"/>
        <v/>
      </c>
      <c r="I260" s="64" t="str">
        <f>IF(J260="","",COUNT(I$3:I259)+1)</f>
        <v/>
      </c>
      <c r="J260" s="64" t="str">
        <f>IF(Menu!$D$12=$F260,'DATA SISWA'!B260,"")</f>
        <v/>
      </c>
      <c r="K260" s="64" t="str">
        <f>IF(Menu!$D$12=$F260,'DATA SISWA'!C260,"")</f>
        <v/>
      </c>
      <c r="L260" s="64" t="str">
        <f>IF(Menu!$D$12=$F260,'DATA SISWA'!D260,"")</f>
        <v/>
      </c>
    </row>
    <row r="261" spans="1:12" ht="15.75">
      <c r="A261" s="66">
        <v>259</v>
      </c>
      <c r="B261" s="136" t="s">
        <v>423</v>
      </c>
      <c r="C261" s="131" t="s">
        <v>362</v>
      </c>
      <c r="D261" s="132">
        <v>7810</v>
      </c>
      <c r="E261" s="133" t="s">
        <v>405</v>
      </c>
      <c r="F261" s="64" t="s">
        <v>406</v>
      </c>
      <c r="G261" s="64" t="str">
        <f t="shared" ref="G261:G324" si="4">IF(F261=F260,"",F261)</f>
        <v/>
      </c>
      <c r="I261" s="64" t="str">
        <f>IF(J261="","",COUNT(I$3:I260)+1)</f>
        <v/>
      </c>
      <c r="J261" s="64" t="str">
        <f>IF(Menu!$D$12=$F261,'DATA SISWA'!B261,"")</f>
        <v/>
      </c>
      <c r="K261" s="64" t="str">
        <f>IF(Menu!$D$12=$F261,'DATA SISWA'!C261,"")</f>
        <v/>
      </c>
      <c r="L261" s="64" t="str">
        <f>IF(Menu!$D$12=$F261,'DATA SISWA'!D261,"")</f>
        <v/>
      </c>
    </row>
    <row r="262" spans="1:12" ht="15.75">
      <c r="A262" s="66">
        <v>260</v>
      </c>
      <c r="B262" s="136" t="s">
        <v>424</v>
      </c>
      <c r="C262" s="131" t="s">
        <v>365</v>
      </c>
      <c r="D262" s="132">
        <v>7811</v>
      </c>
      <c r="E262" s="133" t="s">
        <v>405</v>
      </c>
      <c r="F262" s="64" t="s">
        <v>406</v>
      </c>
      <c r="G262" s="64" t="str">
        <f t="shared" si="4"/>
        <v/>
      </c>
      <c r="I262" s="64" t="str">
        <f>IF(J262="","",COUNT(I$3:I261)+1)</f>
        <v/>
      </c>
      <c r="J262" s="64" t="str">
        <f>IF(Menu!$D$12=$F262,'DATA SISWA'!B262,"")</f>
        <v/>
      </c>
      <c r="K262" s="64" t="str">
        <f>IF(Menu!$D$12=$F262,'DATA SISWA'!C262,"")</f>
        <v/>
      </c>
      <c r="L262" s="64" t="str">
        <f>IF(Menu!$D$12=$F262,'DATA SISWA'!D262,"")</f>
        <v/>
      </c>
    </row>
    <row r="263" spans="1:12" ht="15.75">
      <c r="A263" s="66">
        <v>261</v>
      </c>
      <c r="B263" s="136" t="s">
        <v>425</v>
      </c>
      <c r="C263" s="132" t="s">
        <v>365</v>
      </c>
      <c r="D263" s="132">
        <v>7812</v>
      </c>
      <c r="E263" s="133" t="s">
        <v>405</v>
      </c>
      <c r="F263" s="64" t="s">
        <v>406</v>
      </c>
      <c r="G263" s="64" t="str">
        <f t="shared" si="4"/>
        <v/>
      </c>
      <c r="I263" s="64" t="str">
        <f>IF(J263="","",COUNT(I$3:I262)+1)</f>
        <v/>
      </c>
      <c r="J263" s="64" t="str">
        <f>IF(Menu!$D$12=$F263,'DATA SISWA'!B263,"")</f>
        <v/>
      </c>
      <c r="K263" s="64" t="str">
        <f>IF(Menu!$D$12=$F263,'DATA SISWA'!C263,"")</f>
        <v/>
      </c>
      <c r="L263" s="64" t="str">
        <f>IF(Menu!$D$12=$F263,'DATA SISWA'!D263,"")</f>
        <v/>
      </c>
    </row>
    <row r="264" spans="1:12" ht="15.75">
      <c r="A264" s="66">
        <v>262</v>
      </c>
      <c r="B264" s="138" t="s">
        <v>426</v>
      </c>
      <c r="C264" s="139" t="s">
        <v>365</v>
      </c>
      <c r="D264" s="140">
        <v>7813</v>
      </c>
      <c r="E264" s="141" t="s">
        <v>405</v>
      </c>
      <c r="F264" s="64" t="s">
        <v>406</v>
      </c>
      <c r="G264" s="64" t="str">
        <f t="shared" si="4"/>
        <v/>
      </c>
      <c r="I264" s="64" t="str">
        <f>IF(J264="","",COUNT(I$3:I263)+1)</f>
        <v/>
      </c>
      <c r="J264" s="64" t="str">
        <f>IF(Menu!$D$12=$F264,'DATA SISWA'!B264,"")</f>
        <v/>
      </c>
      <c r="K264" s="64" t="str">
        <f>IF(Menu!$D$12=$F264,'DATA SISWA'!C264,"")</f>
        <v/>
      </c>
      <c r="L264" s="64" t="str">
        <f>IF(Menu!$D$12=$F264,'DATA SISWA'!D264,"")</f>
        <v/>
      </c>
    </row>
    <row r="265" spans="1:12" ht="15.75">
      <c r="A265" s="66">
        <v>263</v>
      </c>
      <c r="B265" s="136" t="s">
        <v>427</v>
      </c>
      <c r="C265" s="132" t="s">
        <v>365</v>
      </c>
      <c r="D265" s="132">
        <v>7814</v>
      </c>
      <c r="E265" s="133" t="s">
        <v>405</v>
      </c>
      <c r="F265" s="64" t="s">
        <v>406</v>
      </c>
      <c r="G265" s="64" t="str">
        <f t="shared" si="4"/>
        <v/>
      </c>
      <c r="I265" s="64" t="str">
        <f>IF(J265="","",COUNT(I$3:I264)+1)</f>
        <v/>
      </c>
      <c r="J265" s="64" t="str">
        <f>IF(Menu!$D$12=$F265,'DATA SISWA'!B265,"")</f>
        <v/>
      </c>
      <c r="K265" s="64" t="str">
        <f>IF(Menu!$D$12=$F265,'DATA SISWA'!C265,"")</f>
        <v/>
      </c>
      <c r="L265" s="64" t="str">
        <f>IF(Menu!$D$12=$F265,'DATA SISWA'!D265,"")</f>
        <v/>
      </c>
    </row>
    <row r="266" spans="1:12" ht="15.75">
      <c r="A266" s="66">
        <v>264</v>
      </c>
      <c r="B266" s="136" t="s">
        <v>428</v>
      </c>
      <c r="C266" s="131" t="s">
        <v>365</v>
      </c>
      <c r="D266" s="132">
        <v>7815</v>
      </c>
      <c r="E266" s="133" t="s">
        <v>405</v>
      </c>
      <c r="F266" s="64" t="s">
        <v>406</v>
      </c>
      <c r="G266" s="64" t="str">
        <f t="shared" si="4"/>
        <v/>
      </c>
      <c r="I266" s="64" t="str">
        <f>IF(J266="","",COUNT(I$3:I265)+1)</f>
        <v/>
      </c>
      <c r="J266" s="64" t="str">
        <f>IF(Menu!$D$12=$F266,'DATA SISWA'!B266,"")</f>
        <v/>
      </c>
      <c r="K266" s="64" t="str">
        <f>IF(Menu!$D$12=$F266,'DATA SISWA'!C266,"")</f>
        <v/>
      </c>
      <c r="L266" s="64" t="str">
        <f>IF(Menu!$D$12=$F266,'DATA SISWA'!D266,"")</f>
        <v/>
      </c>
    </row>
    <row r="267" spans="1:12" ht="15.75">
      <c r="A267" s="66">
        <v>265</v>
      </c>
      <c r="B267" s="136" t="s">
        <v>429</v>
      </c>
      <c r="C267" s="132" t="s">
        <v>365</v>
      </c>
      <c r="D267" s="132">
        <v>7816</v>
      </c>
      <c r="E267" s="133" t="s">
        <v>405</v>
      </c>
      <c r="F267" s="64" t="s">
        <v>406</v>
      </c>
      <c r="G267" s="64" t="str">
        <f t="shared" si="4"/>
        <v/>
      </c>
      <c r="I267" s="64" t="str">
        <f>IF(J267="","",COUNT(I$3:I266)+1)</f>
        <v/>
      </c>
      <c r="J267" s="64" t="str">
        <f>IF(Menu!$D$12=$F267,'DATA SISWA'!B267,"")</f>
        <v/>
      </c>
      <c r="K267" s="64" t="str">
        <f>IF(Menu!$D$12=$F267,'DATA SISWA'!C267,"")</f>
        <v/>
      </c>
      <c r="L267" s="64" t="str">
        <f>IF(Menu!$D$12=$F267,'DATA SISWA'!D267,"")</f>
        <v/>
      </c>
    </row>
    <row r="268" spans="1:12" ht="15.75">
      <c r="A268" s="66">
        <v>266</v>
      </c>
      <c r="B268" s="136" t="s">
        <v>321</v>
      </c>
      <c r="C268" s="131" t="s">
        <v>365</v>
      </c>
      <c r="D268" s="132">
        <v>7751</v>
      </c>
      <c r="E268" s="133" t="s">
        <v>405</v>
      </c>
      <c r="F268" s="64" t="s">
        <v>406</v>
      </c>
      <c r="G268" s="64" t="str">
        <f t="shared" si="4"/>
        <v/>
      </c>
      <c r="I268" s="64" t="str">
        <f>IF(J268="","",COUNT(I$3:I267)+1)</f>
        <v/>
      </c>
      <c r="J268" s="64" t="str">
        <f>IF(Menu!$D$12=$F268,'DATA SISWA'!B268,"")</f>
        <v/>
      </c>
      <c r="K268" s="64" t="str">
        <f>IF(Menu!$D$12=$F268,'DATA SISWA'!C268,"")</f>
        <v/>
      </c>
      <c r="L268" s="64" t="str">
        <f>IF(Menu!$D$12=$F268,'DATA SISWA'!D268,"")</f>
        <v/>
      </c>
    </row>
    <row r="269" spans="1:12" ht="15.75">
      <c r="A269" s="66">
        <v>267</v>
      </c>
      <c r="B269" s="142" t="s">
        <v>430</v>
      </c>
      <c r="C269" s="88" t="s">
        <v>365</v>
      </c>
      <c r="D269" s="88">
        <v>7817</v>
      </c>
      <c r="E269" s="143" t="s">
        <v>405</v>
      </c>
      <c r="F269" s="64" t="s">
        <v>406</v>
      </c>
      <c r="G269" s="64" t="str">
        <f t="shared" si="4"/>
        <v/>
      </c>
      <c r="I269" s="64" t="str">
        <f>IF(J269="","",COUNT(I$3:I268)+1)</f>
        <v/>
      </c>
      <c r="J269" s="64" t="str">
        <f>IF(Menu!$D$12=$F269,'DATA SISWA'!B269,"")</f>
        <v/>
      </c>
      <c r="K269" s="64" t="str">
        <f>IF(Menu!$D$12=$F269,'DATA SISWA'!C269,"")</f>
        <v/>
      </c>
      <c r="L269" s="64" t="str">
        <f>IF(Menu!$D$12=$F269,'DATA SISWA'!D269,"")</f>
        <v/>
      </c>
    </row>
    <row r="270" spans="1:12" ht="15.75">
      <c r="A270" s="66">
        <v>268</v>
      </c>
      <c r="B270" s="142" t="s">
        <v>431</v>
      </c>
      <c r="C270" s="88" t="s">
        <v>365</v>
      </c>
      <c r="D270" s="88">
        <v>7818</v>
      </c>
      <c r="E270" s="143" t="s">
        <v>405</v>
      </c>
      <c r="F270" s="64" t="s">
        <v>406</v>
      </c>
      <c r="G270" s="64" t="str">
        <f t="shared" si="4"/>
        <v/>
      </c>
      <c r="I270" s="64" t="str">
        <f>IF(J270="","",COUNT(I$3:I269)+1)</f>
        <v/>
      </c>
      <c r="J270" s="64" t="str">
        <f>IF(Menu!$D$12=$F270,'DATA SISWA'!B270,"")</f>
        <v/>
      </c>
      <c r="K270" s="64" t="str">
        <f>IF(Menu!$D$12=$F270,'DATA SISWA'!C270,"")</f>
        <v/>
      </c>
      <c r="L270" s="64" t="str">
        <f>IF(Menu!$D$12=$F270,'DATA SISWA'!D270,"")</f>
        <v/>
      </c>
    </row>
    <row r="271" spans="1:12" ht="15.75">
      <c r="A271" s="66">
        <v>269</v>
      </c>
      <c r="B271" s="142" t="s">
        <v>432</v>
      </c>
      <c r="C271" s="88" t="s">
        <v>365</v>
      </c>
      <c r="D271" s="88">
        <v>7819</v>
      </c>
      <c r="E271" s="143" t="s">
        <v>405</v>
      </c>
      <c r="F271" s="64" t="s">
        <v>406</v>
      </c>
      <c r="G271" s="64" t="str">
        <f t="shared" si="4"/>
        <v/>
      </c>
      <c r="I271" s="64" t="str">
        <f>IF(J271="","",COUNT(I$3:I270)+1)</f>
        <v/>
      </c>
      <c r="J271" s="64" t="str">
        <f>IF(Menu!$D$12=$F271,'DATA SISWA'!B271,"")</f>
        <v/>
      </c>
      <c r="K271" s="64" t="str">
        <f>IF(Menu!$D$12=$F271,'DATA SISWA'!C271,"")</f>
        <v/>
      </c>
      <c r="L271" s="64" t="str">
        <f>IF(Menu!$D$12=$F271,'DATA SISWA'!D271,"")</f>
        <v/>
      </c>
    </row>
    <row r="272" spans="1:12" ht="15.75">
      <c r="A272" s="66">
        <v>270</v>
      </c>
      <c r="B272" s="142" t="s">
        <v>433</v>
      </c>
      <c r="C272" s="88" t="s">
        <v>365</v>
      </c>
      <c r="D272" s="88">
        <v>7820</v>
      </c>
      <c r="E272" s="143" t="s">
        <v>405</v>
      </c>
      <c r="F272" s="64" t="s">
        <v>406</v>
      </c>
      <c r="G272" s="64" t="str">
        <f t="shared" si="4"/>
        <v/>
      </c>
      <c r="I272" s="64" t="str">
        <f>IF(J272="","",COUNT(I$3:I271)+1)</f>
        <v/>
      </c>
      <c r="J272" s="64" t="str">
        <f>IF(Menu!$D$12=$F272,'DATA SISWA'!B272,"")</f>
        <v/>
      </c>
      <c r="K272" s="64" t="str">
        <f>IF(Menu!$D$12=$F272,'DATA SISWA'!C272,"")</f>
        <v/>
      </c>
      <c r="L272" s="64" t="str">
        <f>IF(Menu!$D$12=$F272,'DATA SISWA'!D272,"")</f>
        <v/>
      </c>
    </row>
    <row r="273" spans="1:12" ht="15.75">
      <c r="A273" s="66">
        <v>271</v>
      </c>
      <c r="B273" s="142" t="s">
        <v>434</v>
      </c>
      <c r="C273" s="88" t="s">
        <v>362</v>
      </c>
      <c r="D273" s="88">
        <v>7719</v>
      </c>
      <c r="E273" s="143" t="s">
        <v>405</v>
      </c>
      <c r="F273" s="64" t="s">
        <v>406</v>
      </c>
      <c r="G273" s="64" t="str">
        <f t="shared" si="4"/>
        <v/>
      </c>
      <c r="I273" s="64" t="str">
        <f>IF(J273="","",COUNT(I$3:I272)+1)</f>
        <v/>
      </c>
      <c r="J273" s="64" t="str">
        <f>IF(Menu!$D$12=$F273,'DATA SISWA'!B273,"")</f>
        <v/>
      </c>
      <c r="K273" s="64" t="str">
        <f>IF(Menu!$D$12=$F273,'DATA SISWA'!C273,"")</f>
        <v/>
      </c>
      <c r="L273" s="64" t="str">
        <f>IF(Menu!$D$12=$F273,'DATA SISWA'!D273,"")</f>
        <v/>
      </c>
    </row>
    <row r="274" spans="1:12" ht="15.75">
      <c r="A274" s="66">
        <v>272</v>
      </c>
      <c r="B274" s="142" t="s">
        <v>435</v>
      </c>
      <c r="C274" s="88" t="s">
        <v>362</v>
      </c>
      <c r="D274" s="88">
        <v>7822</v>
      </c>
      <c r="E274" s="143" t="s">
        <v>436</v>
      </c>
      <c r="F274" s="64" t="s">
        <v>437</v>
      </c>
      <c r="G274" s="64" t="str">
        <f t="shared" si="4"/>
        <v>X Otomatisasi &amp; TKP 1</v>
      </c>
      <c r="I274" s="64" t="str">
        <f>IF(J274="","",COUNT(I$3:I273)+1)</f>
        <v/>
      </c>
      <c r="J274" s="64" t="str">
        <f>IF(Menu!$D$12=$F274,'DATA SISWA'!B274,"")</f>
        <v/>
      </c>
      <c r="K274" s="64" t="str">
        <f>IF(Menu!$D$12=$F274,'DATA SISWA'!C274,"")</f>
        <v/>
      </c>
      <c r="L274" s="64" t="str">
        <f>IF(Menu!$D$12=$F274,'DATA SISWA'!D274,"")</f>
        <v/>
      </c>
    </row>
    <row r="275" spans="1:12" ht="15.75">
      <c r="A275" s="66">
        <v>273</v>
      </c>
      <c r="B275" s="142" t="s">
        <v>438</v>
      </c>
      <c r="C275" s="88" t="s">
        <v>365</v>
      </c>
      <c r="D275" s="88">
        <v>7823</v>
      </c>
      <c r="E275" s="143" t="s">
        <v>436</v>
      </c>
      <c r="F275" s="64" t="s">
        <v>437</v>
      </c>
      <c r="G275" s="64" t="str">
        <f t="shared" si="4"/>
        <v/>
      </c>
      <c r="I275" s="64" t="str">
        <f>IF(J275="","",COUNT(I$3:I274)+1)</f>
        <v/>
      </c>
      <c r="J275" s="64" t="str">
        <f>IF(Menu!$D$12=$F275,'DATA SISWA'!B275,"")</f>
        <v/>
      </c>
      <c r="K275" s="64" t="str">
        <f>IF(Menu!$D$12=$F275,'DATA SISWA'!C275,"")</f>
        <v/>
      </c>
      <c r="L275" s="64" t="str">
        <f>IF(Menu!$D$12=$F275,'DATA SISWA'!D275,"")</f>
        <v/>
      </c>
    </row>
    <row r="276" spans="1:12" ht="15.75">
      <c r="A276" s="66">
        <v>274</v>
      </c>
      <c r="B276" s="142" t="s">
        <v>439</v>
      </c>
      <c r="C276" s="88" t="s">
        <v>362</v>
      </c>
      <c r="D276" s="88">
        <v>7824</v>
      </c>
      <c r="E276" s="143" t="s">
        <v>436</v>
      </c>
      <c r="F276" s="64" t="s">
        <v>437</v>
      </c>
      <c r="G276" s="64" t="str">
        <f t="shared" si="4"/>
        <v/>
      </c>
      <c r="I276" s="64" t="str">
        <f>IF(J276="","",COUNT(I$3:I275)+1)</f>
        <v/>
      </c>
      <c r="J276" s="64" t="str">
        <f>IF(Menu!$D$12=$F276,'DATA SISWA'!B276,"")</f>
        <v/>
      </c>
      <c r="K276" s="64" t="str">
        <f>IF(Menu!$D$12=$F276,'DATA SISWA'!C276,"")</f>
        <v/>
      </c>
      <c r="L276" s="64" t="str">
        <f>IF(Menu!$D$12=$F276,'DATA SISWA'!D276,"")</f>
        <v/>
      </c>
    </row>
    <row r="277" spans="1:12" ht="15.75">
      <c r="A277" s="66">
        <v>275</v>
      </c>
      <c r="B277" s="142" t="s">
        <v>440</v>
      </c>
      <c r="C277" s="88" t="s">
        <v>362</v>
      </c>
      <c r="D277" s="88">
        <v>7825</v>
      </c>
      <c r="E277" s="143" t="s">
        <v>436</v>
      </c>
      <c r="F277" s="64" t="s">
        <v>437</v>
      </c>
      <c r="G277" s="64" t="str">
        <f t="shared" si="4"/>
        <v/>
      </c>
      <c r="I277" s="64" t="str">
        <f>IF(J277="","",COUNT(I$3:I276)+1)</f>
        <v/>
      </c>
      <c r="J277" s="64" t="str">
        <f>IF(Menu!$D$12=$F277,'DATA SISWA'!B277,"")</f>
        <v/>
      </c>
      <c r="K277" s="64" t="str">
        <f>IF(Menu!$D$12=$F277,'DATA SISWA'!C277,"")</f>
        <v/>
      </c>
      <c r="L277" s="64" t="str">
        <f>IF(Menu!$D$12=$F277,'DATA SISWA'!D277,"")</f>
        <v/>
      </c>
    </row>
    <row r="278" spans="1:12" ht="15.75">
      <c r="A278" s="66">
        <v>276</v>
      </c>
      <c r="B278" s="142" t="s">
        <v>441</v>
      </c>
      <c r="C278" s="88" t="s">
        <v>365</v>
      </c>
      <c r="D278" s="88">
        <v>7826</v>
      </c>
      <c r="E278" s="143" t="s">
        <v>436</v>
      </c>
      <c r="F278" s="64" t="s">
        <v>437</v>
      </c>
      <c r="G278" s="64" t="str">
        <f t="shared" si="4"/>
        <v/>
      </c>
      <c r="I278" s="64" t="str">
        <f>IF(J278="","",COUNT(I$3:I277)+1)</f>
        <v/>
      </c>
      <c r="J278" s="64" t="str">
        <f>IF(Menu!$D$12=$F278,'DATA SISWA'!B278,"")</f>
        <v/>
      </c>
      <c r="K278" s="64" t="str">
        <f>IF(Menu!$D$12=$F278,'DATA SISWA'!C278,"")</f>
        <v/>
      </c>
      <c r="L278" s="64" t="str">
        <f>IF(Menu!$D$12=$F278,'DATA SISWA'!D278,"")</f>
        <v/>
      </c>
    </row>
    <row r="279" spans="1:12" ht="15.75">
      <c r="A279" s="66">
        <v>277</v>
      </c>
      <c r="B279" s="142" t="s">
        <v>442</v>
      </c>
      <c r="C279" s="88" t="s">
        <v>365</v>
      </c>
      <c r="D279" s="88">
        <v>7827</v>
      </c>
      <c r="E279" s="143" t="s">
        <v>436</v>
      </c>
      <c r="F279" s="64" t="s">
        <v>437</v>
      </c>
      <c r="G279" s="64" t="str">
        <f t="shared" si="4"/>
        <v/>
      </c>
      <c r="I279" s="64" t="str">
        <f>IF(J279="","",COUNT(I$3:I278)+1)</f>
        <v/>
      </c>
      <c r="J279" s="64" t="str">
        <f>IF(Menu!$D$12=$F279,'DATA SISWA'!B279,"")</f>
        <v/>
      </c>
      <c r="K279" s="64" t="str">
        <f>IF(Menu!$D$12=$F279,'DATA SISWA'!C279,"")</f>
        <v/>
      </c>
      <c r="L279" s="64" t="str">
        <f>IF(Menu!$D$12=$F279,'DATA SISWA'!D279,"")</f>
        <v/>
      </c>
    </row>
    <row r="280" spans="1:12" ht="15.75">
      <c r="A280" s="66">
        <v>278</v>
      </c>
      <c r="B280" s="142" t="s">
        <v>443</v>
      </c>
      <c r="C280" s="88" t="s">
        <v>365</v>
      </c>
      <c r="D280" s="88">
        <v>7828</v>
      </c>
      <c r="E280" s="143" t="s">
        <v>436</v>
      </c>
      <c r="F280" s="64" t="s">
        <v>437</v>
      </c>
      <c r="G280" s="64" t="str">
        <f t="shared" si="4"/>
        <v/>
      </c>
      <c r="I280" s="64" t="str">
        <f>IF(J280="","",COUNT(I$3:I279)+1)</f>
        <v/>
      </c>
      <c r="J280" s="64" t="str">
        <f>IF(Menu!$D$12=$F280,'DATA SISWA'!B280,"")</f>
        <v/>
      </c>
      <c r="K280" s="64" t="str">
        <f>IF(Menu!$D$12=$F280,'DATA SISWA'!C280,"")</f>
        <v/>
      </c>
      <c r="L280" s="64" t="str">
        <f>IF(Menu!$D$12=$F280,'DATA SISWA'!D280,"")</f>
        <v/>
      </c>
    </row>
    <row r="281" spans="1:12" ht="15.75">
      <c r="A281" s="66">
        <v>279</v>
      </c>
      <c r="B281" s="142" t="s">
        <v>444</v>
      </c>
      <c r="C281" s="88" t="s">
        <v>362</v>
      </c>
      <c r="D281" s="88">
        <v>7829</v>
      </c>
      <c r="E281" s="143" t="s">
        <v>436</v>
      </c>
      <c r="F281" s="64" t="s">
        <v>437</v>
      </c>
      <c r="G281" s="64" t="str">
        <f t="shared" si="4"/>
        <v/>
      </c>
      <c r="I281" s="64" t="str">
        <f>IF(J281="","",COUNT(I$3:I280)+1)</f>
        <v/>
      </c>
      <c r="J281" s="64" t="str">
        <f>IF(Menu!$D$12=$F281,'DATA SISWA'!B281,"")</f>
        <v/>
      </c>
      <c r="K281" s="64" t="str">
        <f>IF(Menu!$D$12=$F281,'DATA SISWA'!C281,"")</f>
        <v/>
      </c>
      <c r="L281" s="64" t="str">
        <f>IF(Menu!$D$12=$F281,'DATA SISWA'!D281,"")</f>
        <v/>
      </c>
    </row>
    <row r="282" spans="1:12" ht="15.75">
      <c r="A282" s="66">
        <v>280</v>
      </c>
      <c r="B282" s="144" t="s">
        <v>445</v>
      </c>
      <c r="C282" s="145" t="s">
        <v>362</v>
      </c>
      <c r="D282" s="88">
        <v>7830</v>
      </c>
      <c r="E282" s="143" t="s">
        <v>436</v>
      </c>
      <c r="F282" s="64" t="s">
        <v>437</v>
      </c>
      <c r="G282" s="64" t="str">
        <f t="shared" si="4"/>
        <v/>
      </c>
      <c r="I282" s="64" t="str">
        <f>IF(J282="","",COUNT(I$3:I281)+1)</f>
        <v/>
      </c>
      <c r="J282" s="64" t="str">
        <f>IF(Menu!$D$12=$F282,'DATA SISWA'!B282,"")</f>
        <v/>
      </c>
      <c r="K282" s="64" t="str">
        <f>IF(Menu!$D$12=$F282,'DATA SISWA'!C282,"")</f>
        <v/>
      </c>
      <c r="L282" s="64" t="str">
        <f>IF(Menu!$D$12=$F282,'DATA SISWA'!D282,"")</f>
        <v/>
      </c>
    </row>
    <row r="283" spans="1:12" ht="15.75">
      <c r="A283" s="66">
        <v>281</v>
      </c>
      <c r="B283" s="146" t="s">
        <v>446</v>
      </c>
      <c r="C283" s="147" t="s">
        <v>365</v>
      </c>
      <c r="D283" s="88">
        <v>7831</v>
      </c>
      <c r="E283" s="143" t="s">
        <v>436</v>
      </c>
      <c r="F283" s="64" t="s">
        <v>437</v>
      </c>
      <c r="G283" s="64" t="str">
        <f t="shared" si="4"/>
        <v/>
      </c>
      <c r="I283" s="64" t="str">
        <f>IF(J283="","",COUNT(I$3:I282)+1)</f>
        <v/>
      </c>
      <c r="J283" s="64" t="str">
        <f>IF(Menu!$D$12=$F283,'DATA SISWA'!B283,"")</f>
        <v/>
      </c>
      <c r="K283" s="64" t="str">
        <f>IF(Menu!$D$12=$F283,'DATA SISWA'!C283,"")</f>
        <v/>
      </c>
      <c r="L283" s="64" t="str">
        <f>IF(Menu!$D$12=$F283,'DATA SISWA'!D283,"")</f>
        <v/>
      </c>
    </row>
    <row r="284" spans="1:12" ht="15.75">
      <c r="A284" s="66">
        <v>282</v>
      </c>
      <c r="B284" s="146" t="s">
        <v>447</v>
      </c>
      <c r="C284" s="147" t="s">
        <v>365</v>
      </c>
      <c r="D284" s="88">
        <v>7832</v>
      </c>
      <c r="E284" s="143" t="s">
        <v>436</v>
      </c>
      <c r="F284" s="64" t="s">
        <v>437</v>
      </c>
      <c r="G284" s="64" t="str">
        <f t="shared" si="4"/>
        <v/>
      </c>
      <c r="I284" s="64" t="str">
        <f>IF(J284="","",COUNT(I$3:I283)+1)</f>
        <v/>
      </c>
      <c r="J284" s="64" t="str">
        <f>IF(Menu!$D$12=$F284,'DATA SISWA'!B284,"")</f>
        <v/>
      </c>
      <c r="K284" s="64" t="str">
        <f>IF(Menu!$D$12=$F284,'DATA SISWA'!C284,"")</f>
        <v/>
      </c>
      <c r="L284" s="64" t="str">
        <f>IF(Menu!$D$12=$F284,'DATA SISWA'!D284,"")</f>
        <v/>
      </c>
    </row>
    <row r="285" spans="1:12" ht="15.75">
      <c r="A285" s="66">
        <v>283</v>
      </c>
      <c r="B285" s="146" t="s">
        <v>448</v>
      </c>
      <c r="C285" s="147" t="s">
        <v>365</v>
      </c>
      <c r="D285" s="88">
        <v>7833</v>
      </c>
      <c r="E285" s="143" t="s">
        <v>436</v>
      </c>
      <c r="F285" s="64" t="s">
        <v>437</v>
      </c>
      <c r="G285" s="64" t="str">
        <f t="shared" si="4"/>
        <v/>
      </c>
      <c r="I285" s="64" t="str">
        <f>IF(J285="","",COUNT(I$3:I284)+1)</f>
        <v/>
      </c>
      <c r="J285" s="64" t="str">
        <f>IF(Menu!$D$12=$F285,'DATA SISWA'!B285,"")</f>
        <v/>
      </c>
      <c r="K285" s="64" t="str">
        <f>IF(Menu!$D$12=$F285,'DATA SISWA'!C285,"")</f>
        <v/>
      </c>
      <c r="L285" s="64" t="str">
        <f>IF(Menu!$D$12=$F285,'DATA SISWA'!D285,"")</f>
        <v/>
      </c>
    </row>
    <row r="286" spans="1:12" ht="15.75">
      <c r="A286" s="66">
        <v>284</v>
      </c>
      <c r="B286" s="146" t="s">
        <v>449</v>
      </c>
      <c r="C286" s="147" t="s">
        <v>362</v>
      </c>
      <c r="D286" s="88">
        <v>7834</v>
      </c>
      <c r="E286" s="143" t="s">
        <v>436</v>
      </c>
      <c r="F286" s="64" t="s">
        <v>437</v>
      </c>
      <c r="G286" s="64" t="str">
        <f t="shared" si="4"/>
        <v/>
      </c>
      <c r="I286" s="64" t="str">
        <f>IF(J286="","",COUNT(I$3:I285)+1)</f>
        <v/>
      </c>
      <c r="J286" s="64" t="str">
        <f>IF(Menu!$D$12=$F286,'DATA SISWA'!B286,"")</f>
        <v/>
      </c>
      <c r="K286" s="64" t="str">
        <f>IF(Menu!$D$12=$F286,'DATA SISWA'!C286,"")</f>
        <v/>
      </c>
      <c r="L286" s="64" t="str">
        <f>IF(Menu!$D$12=$F286,'DATA SISWA'!D286,"")</f>
        <v/>
      </c>
    </row>
    <row r="287" spans="1:12" ht="15.75">
      <c r="A287" s="66">
        <v>285</v>
      </c>
      <c r="B287" s="146" t="s">
        <v>450</v>
      </c>
      <c r="C287" s="85" t="s">
        <v>365</v>
      </c>
      <c r="D287" s="88">
        <v>7835</v>
      </c>
      <c r="E287" s="143" t="s">
        <v>436</v>
      </c>
      <c r="F287" s="64" t="s">
        <v>437</v>
      </c>
      <c r="G287" s="64" t="str">
        <f t="shared" si="4"/>
        <v/>
      </c>
      <c r="I287" s="64" t="str">
        <f>IF(J287="","",COUNT(I$3:I286)+1)</f>
        <v/>
      </c>
      <c r="J287" s="64" t="str">
        <f>IF(Menu!$D$12=$F287,'DATA SISWA'!B287,"")</f>
        <v/>
      </c>
      <c r="K287" s="64" t="str">
        <f>IF(Menu!$D$12=$F287,'DATA SISWA'!C287,"")</f>
        <v/>
      </c>
      <c r="L287" s="64" t="str">
        <f>IF(Menu!$D$12=$F287,'DATA SISWA'!D287,"")</f>
        <v/>
      </c>
    </row>
    <row r="288" spans="1:12" ht="15.75">
      <c r="A288" s="66">
        <v>286</v>
      </c>
      <c r="B288" s="146" t="s">
        <v>451</v>
      </c>
      <c r="C288" s="147" t="s">
        <v>365</v>
      </c>
      <c r="D288" s="88">
        <v>7836</v>
      </c>
      <c r="E288" s="143" t="s">
        <v>436</v>
      </c>
      <c r="F288" s="64" t="s">
        <v>437</v>
      </c>
      <c r="G288" s="64" t="str">
        <f t="shared" si="4"/>
        <v/>
      </c>
      <c r="I288" s="64" t="str">
        <f>IF(J288="","",COUNT(I$3:I287)+1)</f>
        <v/>
      </c>
      <c r="J288" s="64" t="str">
        <f>IF(Menu!$D$12=$F288,'DATA SISWA'!B288,"")</f>
        <v/>
      </c>
      <c r="K288" s="64" t="str">
        <f>IF(Menu!$D$12=$F288,'DATA SISWA'!C288,"")</f>
        <v/>
      </c>
      <c r="L288" s="64" t="str">
        <f>IF(Menu!$D$12=$F288,'DATA SISWA'!D288,"")</f>
        <v/>
      </c>
    </row>
    <row r="289" spans="1:12" ht="15.75">
      <c r="A289" s="66">
        <v>287</v>
      </c>
      <c r="B289" s="146" t="s">
        <v>452</v>
      </c>
      <c r="C289" s="88" t="s">
        <v>365</v>
      </c>
      <c r="D289" s="88">
        <v>7837</v>
      </c>
      <c r="E289" s="143" t="s">
        <v>436</v>
      </c>
      <c r="F289" s="64" t="s">
        <v>437</v>
      </c>
      <c r="G289" s="64" t="str">
        <f t="shared" si="4"/>
        <v/>
      </c>
      <c r="I289" s="64" t="str">
        <f>IF(J289="","",COUNT(I$3:I288)+1)</f>
        <v/>
      </c>
      <c r="J289" s="64" t="str">
        <f>IF(Menu!$D$12=$F289,'DATA SISWA'!B289,"")</f>
        <v/>
      </c>
      <c r="K289" s="64" t="str">
        <f>IF(Menu!$D$12=$F289,'DATA SISWA'!C289,"")</f>
        <v/>
      </c>
      <c r="L289" s="64" t="str">
        <f>IF(Menu!$D$12=$F289,'DATA SISWA'!D289,"")</f>
        <v/>
      </c>
    </row>
    <row r="290" spans="1:12" ht="15.75">
      <c r="A290" s="66">
        <v>288</v>
      </c>
      <c r="B290" s="146" t="s">
        <v>453</v>
      </c>
      <c r="C290" s="147" t="s">
        <v>362</v>
      </c>
      <c r="D290" s="88">
        <v>7838</v>
      </c>
      <c r="E290" s="143" t="s">
        <v>436</v>
      </c>
      <c r="F290" s="64" t="s">
        <v>437</v>
      </c>
      <c r="G290" s="64" t="str">
        <f t="shared" si="4"/>
        <v/>
      </c>
      <c r="I290" s="64" t="str">
        <f>IF(J290="","",COUNT(I$3:I289)+1)</f>
        <v/>
      </c>
      <c r="J290" s="64" t="str">
        <f>IF(Menu!$D$12=$F290,'DATA SISWA'!B290,"")</f>
        <v/>
      </c>
      <c r="K290" s="64" t="str">
        <f>IF(Menu!$D$12=$F290,'DATA SISWA'!C290,"")</f>
        <v/>
      </c>
      <c r="L290" s="64" t="str">
        <f>IF(Menu!$D$12=$F290,'DATA SISWA'!D290,"")</f>
        <v/>
      </c>
    </row>
    <row r="291" spans="1:12" ht="15.75">
      <c r="A291" s="66">
        <v>289</v>
      </c>
      <c r="B291" s="146" t="s">
        <v>454</v>
      </c>
      <c r="C291" s="148" t="s">
        <v>362</v>
      </c>
      <c r="D291" s="88">
        <v>7839</v>
      </c>
      <c r="E291" s="143" t="s">
        <v>436</v>
      </c>
      <c r="F291" s="64" t="s">
        <v>437</v>
      </c>
      <c r="G291" s="64" t="str">
        <f t="shared" si="4"/>
        <v/>
      </c>
      <c r="I291" s="64" t="str">
        <f>IF(J291="","",COUNT(I$3:I290)+1)</f>
        <v/>
      </c>
      <c r="J291" s="64" t="str">
        <f>IF(Menu!$D$12=$F291,'DATA SISWA'!B291,"")</f>
        <v/>
      </c>
      <c r="K291" s="64" t="str">
        <f>IF(Menu!$D$12=$F291,'DATA SISWA'!C291,"")</f>
        <v/>
      </c>
      <c r="L291" s="64" t="str">
        <f>IF(Menu!$D$12=$F291,'DATA SISWA'!D291,"")</f>
        <v/>
      </c>
    </row>
    <row r="292" spans="1:12" ht="15.75">
      <c r="A292" s="66">
        <v>290</v>
      </c>
      <c r="B292" s="146" t="s">
        <v>455</v>
      </c>
      <c r="C292" s="147" t="s">
        <v>365</v>
      </c>
      <c r="D292" s="88">
        <v>7840</v>
      </c>
      <c r="E292" s="143" t="s">
        <v>436</v>
      </c>
      <c r="F292" s="64" t="s">
        <v>437</v>
      </c>
      <c r="G292" s="64" t="str">
        <f t="shared" si="4"/>
        <v/>
      </c>
      <c r="I292" s="64" t="str">
        <f>IF(J292="","",COUNT(I$3:I291)+1)</f>
        <v/>
      </c>
      <c r="J292" s="64" t="str">
        <f>IF(Menu!$D$12=$F292,'DATA SISWA'!B292,"")</f>
        <v/>
      </c>
      <c r="K292" s="64" t="str">
        <f>IF(Menu!$D$12=$F292,'DATA SISWA'!C292,"")</f>
        <v/>
      </c>
      <c r="L292" s="64" t="str">
        <f>IF(Menu!$D$12=$F292,'DATA SISWA'!D292,"")</f>
        <v/>
      </c>
    </row>
    <row r="293" spans="1:12" ht="15.75">
      <c r="A293" s="66">
        <v>291</v>
      </c>
      <c r="B293" s="146" t="s">
        <v>456</v>
      </c>
      <c r="C293" s="88" t="s">
        <v>365</v>
      </c>
      <c r="D293" s="88">
        <v>7841</v>
      </c>
      <c r="E293" s="143" t="s">
        <v>436</v>
      </c>
      <c r="F293" s="64" t="s">
        <v>437</v>
      </c>
      <c r="G293" s="64" t="str">
        <f t="shared" si="4"/>
        <v/>
      </c>
      <c r="I293" s="64" t="str">
        <f>IF(J293="","",COUNT(I$3:I292)+1)</f>
        <v/>
      </c>
      <c r="J293" s="64" t="str">
        <f>IF(Menu!$D$12=$F293,'DATA SISWA'!B293,"")</f>
        <v/>
      </c>
      <c r="K293" s="64" t="str">
        <f>IF(Menu!$D$12=$F293,'DATA SISWA'!C293,"")</f>
        <v/>
      </c>
      <c r="L293" s="64" t="str">
        <f>IF(Menu!$D$12=$F293,'DATA SISWA'!D293,"")</f>
        <v/>
      </c>
    </row>
    <row r="294" spans="1:12" ht="15.75">
      <c r="A294" s="66">
        <v>292</v>
      </c>
      <c r="B294" s="146" t="s">
        <v>457</v>
      </c>
      <c r="C294" s="147" t="s">
        <v>365</v>
      </c>
      <c r="D294" s="88">
        <v>7842</v>
      </c>
      <c r="E294" s="143" t="s">
        <v>436</v>
      </c>
      <c r="F294" s="64" t="s">
        <v>437</v>
      </c>
      <c r="G294" s="64" t="str">
        <f t="shared" si="4"/>
        <v/>
      </c>
      <c r="I294" s="64" t="str">
        <f>IF(J294="","",COUNT(I$3:I293)+1)</f>
        <v/>
      </c>
      <c r="J294" s="64" t="str">
        <f>IF(Menu!$D$12=$F294,'DATA SISWA'!B294,"")</f>
        <v/>
      </c>
      <c r="K294" s="64" t="str">
        <f>IF(Menu!$D$12=$F294,'DATA SISWA'!C294,"")</f>
        <v/>
      </c>
      <c r="L294" s="64" t="str">
        <f>IF(Menu!$D$12=$F294,'DATA SISWA'!D294,"")</f>
        <v/>
      </c>
    </row>
    <row r="295" spans="1:12" ht="15.75">
      <c r="A295" s="66">
        <v>293</v>
      </c>
      <c r="B295" s="146" t="s">
        <v>458</v>
      </c>
      <c r="C295" s="147" t="s">
        <v>365</v>
      </c>
      <c r="D295" s="88">
        <v>7843</v>
      </c>
      <c r="E295" s="143" t="s">
        <v>436</v>
      </c>
      <c r="F295" s="64" t="s">
        <v>437</v>
      </c>
      <c r="G295" s="64" t="str">
        <f t="shared" si="4"/>
        <v/>
      </c>
      <c r="I295" s="64" t="str">
        <f>IF(J295="","",COUNT(I$3:I294)+1)</f>
        <v/>
      </c>
      <c r="J295" s="64" t="str">
        <f>IF(Menu!$D$12=$F295,'DATA SISWA'!B295,"")</f>
        <v/>
      </c>
      <c r="K295" s="64" t="str">
        <f>IF(Menu!$D$12=$F295,'DATA SISWA'!C295,"")</f>
        <v/>
      </c>
      <c r="L295" s="64" t="str">
        <f>IF(Menu!$D$12=$F295,'DATA SISWA'!D295,"")</f>
        <v/>
      </c>
    </row>
    <row r="296" spans="1:12" ht="15.75">
      <c r="A296" s="66">
        <v>294</v>
      </c>
      <c r="B296" s="138" t="s">
        <v>459</v>
      </c>
      <c r="C296" s="139" t="s">
        <v>365</v>
      </c>
      <c r="D296" s="140">
        <v>7844</v>
      </c>
      <c r="E296" s="141" t="s">
        <v>436</v>
      </c>
      <c r="F296" s="64" t="s">
        <v>437</v>
      </c>
      <c r="G296" s="64" t="str">
        <f t="shared" si="4"/>
        <v/>
      </c>
      <c r="I296" s="64" t="str">
        <f>IF(J296="","",COUNT(I$3:I295)+1)</f>
        <v/>
      </c>
      <c r="J296" s="64" t="str">
        <f>IF(Menu!$D$12=$F296,'DATA SISWA'!B296,"")</f>
        <v/>
      </c>
      <c r="K296" s="64" t="str">
        <f>IF(Menu!$D$12=$F296,'DATA SISWA'!C296,"")</f>
        <v/>
      </c>
      <c r="L296" s="64" t="str">
        <f>IF(Menu!$D$12=$F296,'DATA SISWA'!D296,"")</f>
        <v/>
      </c>
    </row>
    <row r="297" spans="1:12" ht="15.75">
      <c r="A297" s="66">
        <v>295</v>
      </c>
      <c r="B297" s="146" t="s">
        <v>460</v>
      </c>
      <c r="C297" s="147" t="s">
        <v>365</v>
      </c>
      <c r="D297" s="88">
        <v>7845</v>
      </c>
      <c r="E297" s="143" t="s">
        <v>436</v>
      </c>
      <c r="F297" s="64" t="s">
        <v>437</v>
      </c>
      <c r="G297" s="64" t="str">
        <f t="shared" si="4"/>
        <v/>
      </c>
      <c r="I297" s="64" t="str">
        <f>IF(J297="","",COUNT(I$3:I296)+1)</f>
        <v/>
      </c>
      <c r="J297" s="64" t="str">
        <f>IF(Menu!$D$12=$F297,'DATA SISWA'!B297,"")</f>
        <v/>
      </c>
      <c r="K297" s="64" t="str">
        <f>IF(Menu!$D$12=$F297,'DATA SISWA'!C297,"")</f>
        <v/>
      </c>
      <c r="L297" s="64" t="str">
        <f>IF(Menu!$D$12=$F297,'DATA SISWA'!D297,"")</f>
        <v/>
      </c>
    </row>
    <row r="298" spans="1:12" ht="15.75">
      <c r="A298" s="66">
        <v>296</v>
      </c>
      <c r="B298" s="146" t="s">
        <v>461</v>
      </c>
      <c r="C298" s="147" t="s">
        <v>365</v>
      </c>
      <c r="D298" s="88">
        <v>7846</v>
      </c>
      <c r="E298" s="143" t="s">
        <v>436</v>
      </c>
      <c r="F298" s="64" t="s">
        <v>437</v>
      </c>
      <c r="G298" s="64" t="str">
        <f t="shared" si="4"/>
        <v/>
      </c>
      <c r="I298" s="64" t="str">
        <f>IF(J298="","",COUNT(I$3:I297)+1)</f>
        <v/>
      </c>
      <c r="J298" s="64" t="str">
        <f>IF(Menu!$D$12=$F298,'DATA SISWA'!B298,"")</f>
        <v/>
      </c>
      <c r="K298" s="64" t="str">
        <f>IF(Menu!$D$12=$F298,'DATA SISWA'!C298,"")</f>
        <v/>
      </c>
      <c r="L298" s="64" t="str">
        <f>IF(Menu!$D$12=$F298,'DATA SISWA'!D298,"")</f>
        <v/>
      </c>
    </row>
    <row r="299" spans="1:12" ht="15.75">
      <c r="A299" s="66">
        <v>297</v>
      </c>
      <c r="B299" s="146" t="s">
        <v>462</v>
      </c>
      <c r="C299" s="147" t="s">
        <v>362</v>
      </c>
      <c r="D299" s="88">
        <v>7847</v>
      </c>
      <c r="E299" s="143" t="s">
        <v>436</v>
      </c>
      <c r="F299" s="64" t="s">
        <v>437</v>
      </c>
      <c r="G299" s="64" t="str">
        <f t="shared" si="4"/>
        <v/>
      </c>
      <c r="I299" s="64" t="str">
        <f>IF(J299="","",COUNT(I$3:I298)+1)</f>
        <v/>
      </c>
      <c r="J299" s="64" t="str">
        <f>IF(Menu!$D$12=$F299,'DATA SISWA'!B299,"")</f>
        <v/>
      </c>
      <c r="K299" s="64" t="str">
        <f>IF(Menu!$D$12=$F299,'DATA SISWA'!C299,"")</f>
        <v/>
      </c>
      <c r="L299" s="64" t="str">
        <f>IF(Menu!$D$12=$F299,'DATA SISWA'!D299,"")</f>
        <v/>
      </c>
    </row>
    <row r="300" spans="1:12" ht="15.75">
      <c r="A300" s="66">
        <v>298</v>
      </c>
      <c r="B300" s="146" t="s">
        <v>463</v>
      </c>
      <c r="C300" s="88" t="s">
        <v>362</v>
      </c>
      <c r="D300" s="88">
        <v>7848</v>
      </c>
      <c r="E300" s="143" t="s">
        <v>436</v>
      </c>
      <c r="F300" s="64" t="s">
        <v>437</v>
      </c>
      <c r="G300" s="64" t="str">
        <f t="shared" si="4"/>
        <v/>
      </c>
      <c r="I300" s="64" t="str">
        <f>IF(J300="","",COUNT(I$3:I299)+1)</f>
        <v/>
      </c>
      <c r="J300" s="64" t="str">
        <f>IF(Menu!$D$12=$F300,'DATA SISWA'!B300,"")</f>
        <v/>
      </c>
      <c r="K300" s="64" t="str">
        <f>IF(Menu!$D$12=$F300,'DATA SISWA'!C300,"")</f>
        <v/>
      </c>
      <c r="L300" s="64" t="str">
        <f>IF(Menu!$D$12=$F300,'DATA SISWA'!D300,"")</f>
        <v/>
      </c>
    </row>
    <row r="301" spans="1:12" ht="15.75">
      <c r="A301" s="66">
        <v>299</v>
      </c>
      <c r="B301" s="149" t="s">
        <v>464</v>
      </c>
      <c r="C301" s="150" t="s">
        <v>365</v>
      </c>
      <c r="D301" s="151">
        <v>7849</v>
      </c>
      <c r="E301" s="152" t="s">
        <v>436</v>
      </c>
      <c r="F301" s="64" t="s">
        <v>437</v>
      </c>
      <c r="G301" s="64" t="str">
        <f t="shared" si="4"/>
        <v/>
      </c>
      <c r="I301" s="64" t="str">
        <f>IF(J301="","",COUNT(I$3:I300)+1)</f>
        <v/>
      </c>
      <c r="J301" s="64" t="str">
        <f>IF(Menu!$D$12=$F301,'DATA SISWA'!B301,"")</f>
        <v/>
      </c>
      <c r="K301" s="64" t="str">
        <f>IF(Menu!$D$12=$F301,'DATA SISWA'!C301,"")</f>
        <v/>
      </c>
      <c r="L301" s="64" t="str">
        <f>IF(Menu!$D$12=$F301,'DATA SISWA'!D301,"")</f>
        <v/>
      </c>
    </row>
    <row r="302" spans="1:12" ht="15.75">
      <c r="A302" s="66">
        <v>300</v>
      </c>
      <c r="B302" s="149" t="s">
        <v>465</v>
      </c>
      <c r="C302" s="150" t="s">
        <v>365</v>
      </c>
      <c r="D302" s="151">
        <v>7850</v>
      </c>
      <c r="E302" s="152" t="s">
        <v>436</v>
      </c>
      <c r="F302" s="64" t="s">
        <v>437</v>
      </c>
      <c r="G302" s="64" t="str">
        <f t="shared" si="4"/>
        <v/>
      </c>
      <c r="I302" s="64" t="str">
        <f>IF(J302="","",COUNT(I$3:I301)+1)</f>
        <v/>
      </c>
      <c r="J302" s="64" t="str">
        <f>IF(Menu!$D$12=$F302,'DATA SISWA'!B302,"")</f>
        <v/>
      </c>
      <c r="K302" s="64" t="str">
        <f>IF(Menu!$D$12=$F302,'DATA SISWA'!C302,"")</f>
        <v/>
      </c>
      <c r="L302" s="64" t="str">
        <f>IF(Menu!$D$12=$F302,'DATA SISWA'!D302,"")</f>
        <v/>
      </c>
    </row>
    <row r="303" spans="1:12" ht="15.75">
      <c r="A303" s="66">
        <v>301</v>
      </c>
      <c r="B303" s="149" t="s">
        <v>466</v>
      </c>
      <c r="C303" s="150" t="s">
        <v>365</v>
      </c>
      <c r="D303" s="151">
        <v>7851</v>
      </c>
      <c r="E303" s="152" t="s">
        <v>436</v>
      </c>
      <c r="F303" s="64" t="s">
        <v>437</v>
      </c>
      <c r="G303" s="64" t="str">
        <f t="shared" si="4"/>
        <v/>
      </c>
      <c r="I303" s="64" t="str">
        <f>IF(J303="","",COUNT(I$3:I302)+1)</f>
        <v/>
      </c>
      <c r="J303" s="64" t="str">
        <f>IF(Menu!$D$12=$F303,'DATA SISWA'!B303,"")</f>
        <v/>
      </c>
      <c r="K303" s="64" t="str">
        <f>IF(Menu!$D$12=$F303,'DATA SISWA'!C303,"")</f>
        <v/>
      </c>
      <c r="L303" s="64" t="str">
        <f>IF(Menu!$D$12=$F303,'DATA SISWA'!D303,"")</f>
        <v/>
      </c>
    </row>
    <row r="304" spans="1:12" ht="15.75">
      <c r="A304" s="66">
        <v>302</v>
      </c>
      <c r="B304" s="149" t="s">
        <v>467</v>
      </c>
      <c r="C304" s="150" t="s">
        <v>365</v>
      </c>
      <c r="D304" s="151">
        <v>7852</v>
      </c>
      <c r="E304" s="152" t="s">
        <v>436</v>
      </c>
      <c r="F304" s="64" t="s">
        <v>437</v>
      </c>
      <c r="G304" s="64" t="str">
        <f t="shared" si="4"/>
        <v/>
      </c>
      <c r="I304" s="64" t="str">
        <f>IF(J304="","",COUNT(I$3:I303)+1)</f>
        <v/>
      </c>
      <c r="J304" s="64" t="str">
        <f>IF(Menu!$D$12=$F304,'DATA SISWA'!B304,"")</f>
        <v/>
      </c>
      <c r="K304" s="64" t="str">
        <f>IF(Menu!$D$12=$F304,'DATA SISWA'!C304,"")</f>
        <v/>
      </c>
      <c r="L304" s="64" t="str">
        <f>IF(Menu!$D$12=$F304,'DATA SISWA'!D304,"")</f>
        <v/>
      </c>
    </row>
    <row r="305" spans="1:12" ht="15.75">
      <c r="A305" s="66">
        <v>303</v>
      </c>
      <c r="B305" s="149" t="s">
        <v>468</v>
      </c>
      <c r="C305" s="150" t="s">
        <v>365</v>
      </c>
      <c r="D305" s="151">
        <v>7853</v>
      </c>
      <c r="E305" s="152" t="s">
        <v>436</v>
      </c>
      <c r="F305" s="64" t="s">
        <v>437</v>
      </c>
      <c r="G305" s="64" t="str">
        <f t="shared" si="4"/>
        <v/>
      </c>
      <c r="I305" s="64" t="str">
        <f>IF(J305="","",COUNT(I$3:I304)+1)</f>
        <v/>
      </c>
      <c r="J305" s="64" t="str">
        <f>IF(Menu!$D$12=$F305,'DATA SISWA'!B305,"")</f>
        <v/>
      </c>
      <c r="K305" s="64" t="str">
        <f>IF(Menu!$D$12=$F305,'DATA SISWA'!C305,"")</f>
        <v/>
      </c>
      <c r="L305" s="64" t="str">
        <f>IF(Menu!$D$12=$F305,'DATA SISWA'!D305,"")</f>
        <v/>
      </c>
    </row>
    <row r="306" spans="1:12" ht="15.75">
      <c r="A306" s="66">
        <v>304</v>
      </c>
      <c r="B306" s="149" t="s">
        <v>469</v>
      </c>
      <c r="C306" s="150" t="s">
        <v>365</v>
      </c>
      <c r="D306" s="151">
        <v>7854</v>
      </c>
      <c r="E306" s="152" t="s">
        <v>436</v>
      </c>
      <c r="F306" s="64" t="s">
        <v>437</v>
      </c>
      <c r="G306" s="64" t="str">
        <f t="shared" si="4"/>
        <v/>
      </c>
      <c r="I306" s="64" t="str">
        <f>IF(J306="","",COUNT(I$3:I305)+1)</f>
        <v/>
      </c>
      <c r="J306" s="64" t="str">
        <f>IF(Menu!$D$12=$F306,'DATA SISWA'!B306,"")</f>
        <v/>
      </c>
      <c r="K306" s="64" t="str">
        <f>IF(Menu!$D$12=$F306,'DATA SISWA'!C306,"")</f>
        <v/>
      </c>
      <c r="L306" s="64" t="str">
        <f>IF(Menu!$D$12=$F306,'DATA SISWA'!D306,"")</f>
        <v/>
      </c>
    </row>
    <row r="307" spans="1:12" ht="15.75">
      <c r="A307" s="66">
        <v>305</v>
      </c>
      <c r="B307" s="149" t="s">
        <v>470</v>
      </c>
      <c r="C307" s="150" t="s">
        <v>362</v>
      </c>
      <c r="D307" s="151">
        <v>7855</v>
      </c>
      <c r="E307" s="152" t="s">
        <v>436</v>
      </c>
      <c r="F307" s="64" t="s">
        <v>437</v>
      </c>
      <c r="G307" s="64" t="str">
        <f t="shared" si="4"/>
        <v/>
      </c>
      <c r="I307" s="64" t="str">
        <f>IF(J307="","",COUNT(I$3:I306)+1)</f>
        <v/>
      </c>
      <c r="J307" s="64" t="str">
        <f>IF(Menu!$D$12=$F307,'DATA SISWA'!B307,"")</f>
        <v/>
      </c>
      <c r="K307" s="64" t="str">
        <f>IF(Menu!$D$12=$F307,'DATA SISWA'!C307,"")</f>
        <v/>
      </c>
      <c r="L307" s="64" t="str">
        <f>IF(Menu!$D$12=$F307,'DATA SISWA'!D307,"")</f>
        <v/>
      </c>
    </row>
    <row r="308" spans="1:12" ht="15.75">
      <c r="A308" s="66">
        <v>306</v>
      </c>
      <c r="B308" s="149" t="s">
        <v>471</v>
      </c>
      <c r="C308" s="150" t="s">
        <v>362</v>
      </c>
      <c r="D308" s="151">
        <v>7856</v>
      </c>
      <c r="E308" s="152" t="s">
        <v>436</v>
      </c>
      <c r="F308" s="64" t="s">
        <v>437</v>
      </c>
      <c r="G308" s="64" t="str">
        <f t="shared" si="4"/>
        <v/>
      </c>
      <c r="I308" s="64" t="str">
        <f>IF(J308="","",COUNT(I$3:I307)+1)</f>
        <v/>
      </c>
      <c r="J308" s="64" t="str">
        <f>IF(Menu!$D$12=$F308,'DATA SISWA'!B308,"")</f>
        <v/>
      </c>
      <c r="K308" s="64" t="str">
        <f>IF(Menu!$D$12=$F308,'DATA SISWA'!C308,"")</f>
        <v/>
      </c>
      <c r="L308" s="64" t="str">
        <f>IF(Menu!$D$12=$F308,'DATA SISWA'!D308,"")</f>
        <v/>
      </c>
    </row>
    <row r="309" spans="1:12" ht="15.75">
      <c r="A309" s="66">
        <v>307</v>
      </c>
      <c r="B309" s="149" t="s">
        <v>472</v>
      </c>
      <c r="C309" s="150" t="s">
        <v>362</v>
      </c>
      <c r="D309" s="151">
        <v>7857</v>
      </c>
      <c r="E309" s="152" t="s">
        <v>473</v>
      </c>
      <c r="F309" s="64" t="s">
        <v>474</v>
      </c>
      <c r="G309" s="64" t="str">
        <f t="shared" si="4"/>
        <v>X Otomatisasi &amp; TKP 2</v>
      </c>
      <c r="I309" s="64" t="str">
        <f>IF(J309="","",COUNT(I$3:I308)+1)</f>
        <v/>
      </c>
      <c r="J309" s="64" t="str">
        <f>IF(Menu!$D$12=$F309,'DATA SISWA'!B309,"")</f>
        <v/>
      </c>
      <c r="K309" s="64" t="str">
        <f>IF(Menu!$D$12=$F309,'DATA SISWA'!C309,"")</f>
        <v/>
      </c>
      <c r="L309" s="64" t="str">
        <f>IF(Menu!$D$12=$F309,'DATA SISWA'!D309,"")</f>
        <v/>
      </c>
    </row>
    <row r="310" spans="1:12" ht="15.75">
      <c r="A310" s="66">
        <v>308</v>
      </c>
      <c r="B310" s="149" t="s">
        <v>376</v>
      </c>
      <c r="C310" s="150" t="s">
        <v>365</v>
      </c>
      <c r="D310" s="151">
        <v>7858</v>
      </c>
      <c r="E310" s="152" t="s">
        <v>473</v>
      </c>
      <c r="F310" s="64" t="s">
        <v>474</v>
      </c>
      <c r="G310" s="64" t="str">
        <f t="shared" si="4"/>
        <v/>
      </c>
      <c r="I310" s="64" t="str">
        <f>IF(J310="","",COUNT(I$3:I309)+1)</f>
        <v/>
      </c>
      <c r="J310" s="64" t="str">
        <f>IF(Menu!$D$12=$F310,'DATA SISWA'!B310,"")</f>
        <v/>
      </c>
      <c r="K310" s="64" t="str">
        <f>IF(Menu!$D$12=$F310,'DATA SISWA'!C310,"")</f>
        <v/>
      </c>
      <c r="L310" s="64" t="str">
        <f>IF(Menu!$D$12=$F310,'DATA SISWA'!D310,"")</f>
        <v/>
      </c>
    </row>
    <row r="311" spans="1:12" ht="15.75">
      <c r="A311" s="66">
        <v>309</v>
      </c>
      <c r="B311" s="149" t="s">
        <v>475</v>
      </c>
      <c r="C311" s="150" t="s">
        <v>365</v>
      </c>
      <c r="D311" s="151">
        <v>7859</v>
      </c>
      <c r="E311" s="152" t="s">
        <v>473</v>
      </c>
      <c r="F311" s="64" t="s">
        <v>474</v>
      </c>
      <c r="G311" s="64" t="str">
        <f t="shared" si="4"/>
        <v/>
      </c>
      <c r="I311" s="64" t="str">
        <f>IF(J311="","",COUNT(I$3:I310)+1)</f>
        <v/>
      </c>
      <c r="J311" s="64" t="str">
        <f>IF(Menu!$D$12=$F311,'DATA SISWA'!B311,"")</f>
        <v/>
      </c>
      <c r="K311" s="64" t="str">
        <f>IF(Menu!$D$12=$F311,'DATA SISWA'!C311,"")</f>
        <v/>
      </c>
      <c r="L311" s="64" t="str">
        <f>IF(Menu!$D$12=$F311,'DATA SISWA'!D311,"")</f>
        <v/>
      </c>
    </row>
    <row r="312" spans="1:12" ht="15.75">
      <c r="A312" s="66">
        <v>310</v>
      </c>
      <c r="B312" s="149" t="s">
        <v>476</v>
      </c>
      <c r="C312" s="150" t="s">
        <v>365</v>
      </c>
      <c r="D312" s="151">
        <v>7860</v>
      </c>
      <c r="E312" s="152" t="s">
        <v>473</v>
      </c>
      <c r="F312" s="64" t="s">
        <v>474</v>
      </c>
      <c r="G312" s="64" t="str">
        <f t="shared" si="4"/>
        <v/>
      </c>
      <c r="I312" s="64" t="str">
        <f>IF(J312="","",COUNT(I$3:I311)+1)</f>
        <v/>
      </c>
      <c r="J312" s="64" t="str">
        <f>IF(Menu!$D$12=$F312,'DATA SISWA'!B312,"")</f>
        <v/>
      </c>
      <c r="K312" s="64" t="str">
        <f>IF(Menu!$D$12=$F312,'DATA SISWA'!C312,"")</f>
        <v/>
      </c>
      <c r="L312" s="64" t="str">
        <f>IF(Menu!$D$12=$F312,'DATA SISWA'!D312,"")</f>
        <v/>
      </c>
    </row>
    <row r="313" spans="1:12" ht="15.75">
      <c r="A313" s="66">
        <v>311</v>
      </c>
      <c r="B313" s="149" t="s">
        <v>477</v>
      </c>
      <c r="C313" s="150" t="s">
        <v>362</v>
      </c>
      <c r="D313" s="151">
        <v>7861</v>
      </c>
      <c r="E313" s="152" t="s">
        <v>473</v>
      </c>
      <c r="F313" s="64" t="s">
        <v>474</v>
      </c>
      <c r="G313" s="64" t="str">
        <f t="shared" si="4"/>
        <v/>
      </c>
      <c r="I313" s="64" t="str">
        <f>IF(J313="","",COUNT(I$3:I312)+1)</f>
        <v/>
      </c>
      <c r="J313" s="64" t="str">
        <f>IF(Menu!$D$12=$F313,'DATA SISWA'!B313,"")</f>
        <v/>
      </c>
      <c r="K313" s="64" t="str">
        <f>IF(Menu!$D$12=$F313,'DATA SISWA'!C313,"")</f>
        <v/>
      </c>
      <c r="L313" s="64" t="str">
        <f>IF(Menu!$D$12=$F313,'DATA SISWA'!D313,"")</f>
        <v/>
      </c>
    </row>
    <row r="314" spans="1:12" ht="15.75">
      <c r="A314" s="66">
        <v>312</v>
      </c>
      <c r="B314" s="153" t="s">
        <v>478</v>
      </c>
      <c r="C314" s="151" t="s">
        <v>365</v>
      </c>
      <c r="D314" s="151">
        <v>7862</v>
      </c>
      <c r="E314" s="152" t="s">
        <v>473</v>
      </c>
      <c r="F314" s="64" t="s">
        <v>474</v>
      </c>
      <c r="G314" s="64" t="str">
        <f t="shared" si="4"/>
        <v/>
      </c>
      <c r="I314" s="64" t="str">
        <f>IF(J314="","",COUNT(I$3:I313)+1)</f>
        <v/>
      </c>
      <c r="J314" s="64" t="str">
        <f>IF(Menu!$D$12=$F314,'DATA SISWA'!B314,"")</f>
        <v/>
      </c>
      <c r="K314" s="64" t="str">
        <f>IF(Menu!$D$12=$F314,'DATA SISWA'!C314,"")</f>
        <v/>
      </c>
      <c r="L314" s="64" t="str">
        <f>IF(Menu!$D$12=$F314,'DATA SISWA'!D314,"")</f>
        <v/>
      </c>
    </row>
    <row r="315" spans="1:12" ht="15.75">
      <c r="A315" s="66">
        <v>313</v>
      </c>
      <c r="B315" s="149" t="s">
        <v>479</v>
      </c>
      <c r="C315" s="154" t="s">
        <v>365</v>
      </c>
      <c r="D315" s="151">
        <v>7863</v>
      </c>
      <c r="E315" s="152" t="s">
        <v>473</v>
      </c>
      <c r="F315" s="64" t="s">
        <v>474</v>
      </c>
      <c r="G315" s="64" t="str">
        <f t="shared" si="4"/>
        <v/>
      </c>
      <c r="I315" s="64" t="str">
        <f>IF(J315="","",COUNT(I$3:I314)+1)</f>
        <v/>
      </c>
      <c r="J315" s="64" t="str">
        <f>IF(Menu!$D$12=$F315,'DATA SISWA'!B315,"")</f>
        <v/>
      </c>
      <c r="K315" s="64" t="str">
        <f>IF(Menu!$D$12=$F315,'DATA SISWA'!C315,"")</f>
        <v/>
      </c>
      <c r="L315" s="64" t="str">
        <f>IF(Menu!$D$12=$F315,'DATA SISWA'!D315,"")</f>
        <v/>
      </c>
    </row>
    <row r="316" spans="1:12" ht="15.75">
      <c r="A316" s="66">
        <v>314</v>
      </c>
      <c r="B316" s="155" t="s">
        <v>480</v>
      </c>
      <c r="C316" s="151" t="s">
        <v>365</v>
      </c>
      <c r="D316" s="151">
        <v>7864</v>
      </c>
      <c r="E316" s="152" t="s">
        <v>473</v>
      </c>
      <c r="F316" s="64" t="s">
        <v>474</v>
      </c>
      <c r="G316" s="64" t="str">
        <f t="shared" si="4"/>
        <v/>
      </c>
      <c r="I316" s="64" t="str">
        <f>IF(J316="","",COUNT(I$3:I315)+1)</f>
        <v/>
      </c>
      <c r="J316" s="64" t="str">
        <f>IF(Menu!$D$12=$F316,'DATA SISWA'!B316,"")</f>
        <v/>
      </c>
      <c r="K316" s="64" t="str">
        <f>IF(Menu!$D$12=$F316,'DATA SISWA'!C316,"")</f>
        <v/>
      </c>
      <c r="L316" s="64" t="str">
        <f>IF(Menu!$D$12=$F316,'DATA SISWA'!D316,"")</f>
        <v/>
      </c>
    </row>
    <row r="317" spans="1:12" ht="15.75">
      <c r="A317" s="66">
        <v>315</v>
      </c>
      <c r="B317" s="153" t="s">
        <v>481</v>
      </c>
      <c r="C317" s="151" t="s">
        <v>365</v>
      </c>
      <c r="D317" s="151">
        <v>7865</v>
      </c>
      <c r="E317" s="152" t="s">
        <v>473</v>
      </c>
      <c r="F317" s="64" t="s">
        <v>474</v>
      </c>
      <c r="G317" s="64" t="str">
        <f t="shared" si="4"/>
        <v/>
      </c>
      <c r="I317" s="64" t="str">
        <f>IF(J317="","",COUNT(I$3:I316)+1)</f>
        <v/>
      </c>
      <c r="J317" s="64" t="str">
        <f>IF(Menu!$D$12=$F317,'DATA SISWA'!B317,"")</f>
        <v/>
      </c>
      <c r="K317" s="64" t="str">
        <f>IF(Menu!$D$12=$F317,'DATA SISWA'!C317,"")</f>
        <v/>
      </c>
      <c r="L317" s="64" t="str">
        <f>IF(Menu!$D$12=$F317,'DATA SISWA'!D317,"")</f>
        <v/>
      </c>
    </row>
    <row r="318" spans="1:12" ht="15.75">
      <c r="A318" s="66">
        <v>316</v>
      </c>
      <c r="B318" s="153" t="s">
        <v>482</v>
      </c>
      <c r="C318" s="151" t="s">
        <v>362</v>
      </c>
      <c r="D318" s="151">
        <v>7866</v>
      </c>
      <c r="E318" s="152" t="s">
        <v>473</v>
      </c>
      <c r="F318" s="64" t="s">
        <v>474</v>
      </c>
      <c r="G318" s="64" t="str">
        <f t="shared" si="4"/>
        <v/>
      </c>
      <c r="I318" s="64" t="str">
        <f>IF(J318="","",COUNT(I$3:I317)+1)</f>
        <v/>
      </c>
      <c r="J318" s="64" t="str">
        <f>IF(Menu!$D$12=$F318,'DATA SISWA'!B318,"")</f>
        <v/>
      </c>
      <c r="K318" s="64" t="str">
        <f>IF(Menu!$D$12=$F318,'DATA SISWA'!C318,"")</f>
        <v/>
      </c>
      <c r="L318" s="64" t="str">
        <f>IF(Menu!$D$12=$F318,'DATA SISWA'!D318,"")</f>
        <v/>
      </c>
    </row>
    <row r="319" spans="1:12" ht="15.75">
      <c r="A319" s="66">
        <v>317</v>
      </c>
      <c r="B319" s="153" t="s">
        <v>483</v>
      </c>
      <c r="C319" s="151" t="s">
        <v>365</v>
      </c>
      <c r="D319" s="151">
        <v>7867</v>
      </c>
      <c r="E319" s="152" t="s">
        <v>473</v>
      </c>
      <c r="F319" s="64" t="s">
        <v>474</v>
      </c>
      <c r="G319" s="64" t="str">
        <f t="shared" si="4"/>
        <v/>
      </c>
      <c r="I319" s="64" t="str">
        <f>IF(J319="","",COUNT(I$3:I318)+1)</f>
        <v/>
      </c>
      <c r="J319" s="64" t="str">
        <f>IF(Menu!$D$12=$F319,'DATA SISWA'!B319,"")</f>
        <v/>
      </c>
      <c r="K319" s="64" t="str">
        <f>IF(Menu!$D$12=$F319,'DATA SISWA'!C319,"")</f>
        <v/>
      </c>
      <c r="L319" s="64" t="str">
        <f>IF(Menu!$D$12=$F319,'DATA SISWA'!D319,"")</f>
        <v/>
      </c>
    </row>
    <row r="320" spans="1:12" ht="15.75">
      <c r="A320" s="66">
        <v>318</v>
      </c>
      <c r="B320" s="153" t="s">
        <v>484</v>
      </c>
      <c r="C320" s="151" t="s">
        <v>362</v>
      </c>
      <c r="D320" s="151">
        <v>7868</v>
      </c>
      <c r="E320" s="152" t="s">
        <v>473</v>
      </c>
      <c r="F320" s="64" t="s">
        <v>474</v>
      </c>
      <c r="G320" s="64" t="str">
        <f t="shared" si="4"/>
        <v/>
      </c>
      <c r="I320" s="64" t="str">
        <f>IF(J320="","",COUNT(I$3:I319)+1)</f>
        <v/>
      </c>
      <c r="J320" s="64" t="str">
        <f>IF(Menu!$D$12=$F320,'DATA SISWA'!B320,"")</f>
        <v/>
      </c>
      <c r="K320" s="64" t="str">
        <f>IF(Menu!$D$12=$F320,'DATA SISWA'!C320,"")</f>
        <v/>
      </c>
      <c r="L320" s="64" t="str">
        <f>IF(Menu!$D$12=$F320,'DATA SISWA'!D320,"")</f>
        <v/>
      </c>
    </row>
    <row r="321" spans="1:12" ht="15.75">
      <c r="A321" s="66">
        <v>319</v>
      </c>
      <c r="B321" s="153" t="s">
        <v>485</v>
      </c>
      <c r="C321" s="151" t="s">
        <v>365</v>
      </c>
      <c r="D321" s="151">
        <v>7869</v>
      </c>
      <c r="E321" s="152" t="s">
        <v>473</v>
      </c>
      <c r="F321" s="64" t="s">
        <v>474</v>
      </c>
      <c r="G321" s="64" t="str">
        <f t="shared" si="4"/>
        <v/>
      </c>
      <c r="I321" s="64" t="str">
        <f>IF(J321="","",COUNT(I$3:I320)+1)</f>
        <v/>
      </c>
      <c r="J321" s="64" t="str">
        <f>IF(Menu!$D$12=$F321,'DATA SISWA'!B321,"")</f>
        <v/>
      </c>
      <c r="K321" s="64" t="str">
        <f>IF(Menu!$D$12=$F321,'DATA SISWA'!C321,"")</f>
        <v/>
      </c>
      <c r="L321" s="64" t="str">
        <f>IF(Menu!$D$12=$F321,'DATA SISWA'!D321,"")</f>
        <v/>
      </c>
    </row>
    <row r="322" spans="1:12" ht="15.75">
      <c r="A322" s="66">
        <v>320</v>
      </c>
      <c r="B322" s="153" t="s">
        <v>486</v>
      </c>
      <c r="C322" s="151" t="s">
        <v>365</v>
      </c>
      <c r="D322" s="151">
        <v>7870</v>
      </c>
      <c r="E322" s="152" t="s">
        <v>473</v>
      </c>
      <c r="F322" s="64" t="s">
        <v>474</v>
      </c>
      <c r="G322" s="64" t="str">
        <f t="shared" si="4"/>
        <v/>
      </c>
      <c r="I322" s="64" t="str">
        <f>IF(J322="","",COUNT(I$3:I321)+1)</f>
        <v/>
      </c>
      <c r="J322" s="64" t="str">
        <f>IF(Menu!$D$12=$F322,'DATA SISWA'!B322,"")</f>
        <v/>
      </c>
      <c r="K322" s="64" t="str">
        <f>IF(Menu!$D$12=$F322,'DATA SISWA'!C322,"")</f>
        <v/>
      </c>
      <c r="L322" s="64" t="str">
        <f>IF(Menu!$D$12=$F322,'DATA SISWA'!D322,"")</f>
        <v/>
      </c>
    </row>
    <row r="323" spans="1:12" ht="15.75">
      <c r="A323" s="66">
        <v>321</v>
      </c>
      <c r="B323" s="155" t="s">
        <v>487</v>
      </c>
      <c r="C323" s="151" t="s">
        <v>365</v>
      </c>
      <c r="D323" s="151">
        <v>7871</v>
      </c>
      <c r="E323" s="152" t="s">
        <v>473</v>
      </c>
      <c r="F323" s="64" t="s">
        <v>474</v>
      </c>
      <c r="G323" s="64" t="str">
        <f t="shared" si="4"/>
        <v/>
      </c>
      <c r="I323" s="64" t="str">
        <f>IF(J323="","",COUNT(I$3:I322)+1)</f>
        <v/>
      </c>
      <c r="J323" s="64" t="str">
        <f>IF(Menu!$D$12=$F323,'DATA SISWA'!B323,"")</f>
        <v/>
      </c>
      <c r="K323" s="64" t="str">
        <f>IF(Menu!$D$12=$F323,'DATA SISWA'!C323,"")</f>
        <v/>
      </c>
      <c r="L323" s="64" t="str">
        <f>IF(Menu!$D$12=$F323,'DATA SISWA'!D323,"")</f>
        <v/>
      </c>
    </row>
    <row r="324" spans="1:12" ht="15.75">
      <c r="A324" s="66">
        <v>322</v>
      </c>
      <c r="B324" s="155" t="s">
        <v>488</v>
      </c>
      <c r="C324" s="151" t="s">
        <v>365</v>
      </c>
      <c r="D324" s="151">
        <v>7872</v>
      </c>
      <c r="E324" s="152" t="s">
        <v>473</v>
      </c>
      <c r="F324" s="64" t="s">
        <v>474</v>
      </c>
      <c r="G324" s="64" t="str">
        <f t="shared" si="4"/>
        <v/>
      </c>
      <c r="I324" s="64" t="str">
        <f>IF(J324="","",COUNT(I$3:I323)+1)</f>
        <v/>
      </c>
      <c r="J324" s="64" t="str">
        <f>IF(Menu!$D$12=$F324,'DATA SISWA'!B324,"")</f>
        <v/>
      </c>
      <c r="K324" s="64" t="str">
        <f>IF(Menu!$D$12=$F324,'DATA SISWA'!C324,"")</f>
        <v/>
      </c>
      <c r="L324" s="64" t="str">
        <f>IF(Menu!$D$12=$F324,'DATA SISWA'!D324,"")</f>
        <v/>
      </c>
    </row>
    <row r="325" spans="1:12" ht="15.75">
      <c r="A325" s="66">
        <v>323</v>
      </c>
      <c r="B325" s="156" t="s">
        <v>489</v>
      </c>
      <c r="C325" s="157" t="s">
        <v>362</v>
      </c>
      <c r="D325" s="151">
        <v>7873</v>
      </c>
      <c r="E325" s="152" t="s">
        <v>473</v>
      </c>
      <c r="F325" s="64" t="s">
        <v>474</v>
      </c>
      <c r="G325" s="64" t="str">
        <f t="shared" ref="G325:G388" si="5">IF(F325=F324,"",F325)</f>
        <v/>
      </c>
      <c r="I325" s="64" t="str">
        <f>IF(J325="","",COUNT(I$3:I324)+1)</f>
        <v/>
      </c>
      <c r="J325" s="64" t="str">
        <f>IF(Menu!$D$12=$F325,'DATA SISWA'!B325,"")</f>
        <v/>
      </c>
      <c r="K325" s="64" t="str">
        <f>IF(Menu!$D$12=$F325,'DATA SISWA'!C325,"")</f>
        <v/>
      </c>
      <c r="L325" s="64" t="str">
        <f>IF(Menu!$D$12=$F325,'DATA SISWA'!D325,"")</f>
        <v/>
      </c>
    </row>
    <row r="326" spans="1:12" ht="15.75">
      <c r="A326" s="66">
        <v>324</v>
      </c>
      <c r="B326" s="153" t="s">
        <v>490</v>
      </c>
      <c r="C326" s="151" t="s">
        <v>362</v>
      </c>
      <c r="D326" s="151">
        <v>7874</v>
      </c>
      <c r="E326" s="152" t="s">
        <v>473</v>
      </c>
      <c r="F326" s="64" t="s">
        <v>474</v>
      </c>
      <c r="G326" s="64" t="str">
        <f t="shared" si="5"/>
        <v/>
      </c>
      <c r="I326" s="64" t="str">
        <f>IF(J326="","",COUNT(I$3:I325)+1)</f>
        <v/>
      </c>
      <c r="J326" s="64" t="str">
        <f>IF(Menu!$D$12=$F326,'DATA SISWA'!B326,"")</f>
        <v/>
      </c>
      <c r="K326" s="64" t="str">
        <f>IF(Menu!$D$12=$F326,'DATA SISWA'!C326,"")</f>
        <v/>
      </c>
      <c r="L326" s="64" t="str">
        <f>IF(Menu!$D$12=$F326,'DATA SISWA'!D326,"")</f>
        <v/>
      </c>
    </row>
    <row r="327" spans="1:12" ht="15.75">
      <c r="A327" s="66">
        <v>325</v>
      </c>
      <c r="B327" s="158" t="s">
        <v>491</v>
      </c>
      <c r="C327" s="159" t="s">
        <v>362</v>
      </c>
      <c r="D327" s="159">
        <v>7875</v>
      </c>
      <c r="E327" s="141" t="s">
        <v>473</v>
      </c>
      <c r="F327" s="64" t="s">
        <v>474</v>
      </c>
      <c r="G327" s="64" t="str">
        <f t="shared" si="5"/>
        <v/>
      </c>
      <c r="I327" s="64" t="str">
        <f>IF(J327="","",COUNT(I$3:I326)+1)</f>
        <v/>
      </c>
      <c r="J327" s="64" t="str">
        <f>IF(Menu!$D$12=$F327,'DATA SISWA'!B327,"")</f>
        <v/>
      </c>
      <c r="K327" s="64" t="str">
        <f>IF(Menu!$D$12=$F327,'DATA SISWA'!C327,"")</f>
        <v/>
      </c>
      <c r="L327" s="64" t="str">
        <f>IF(Menu!$D$12=$F327,'DATA SISWA'!D327,"")</f>
        <v/>
      </c>
    </row>
    <row r="328" spans="1:12" ht="15.75">
      <c r="A328" s="66">
        <v>326</v>
      </c>
      <c r="B328" s="160" t="s">
        <v>492</v>
      </c>
      <c r="C328" s="161" t="s">
        <v>365</v>
      </c>
      <c r="D328" s="162">
        <v>7876</v>
      </c>
      <c r="E328" s="163" t="s">
        <v>473</v>
      </c>
      <c r="F328" s="64" t="s">
        <v>474</v>
      </c>
      <c r="G328" s="64" t="str">
        <f t="shared" si="5"/>
        <v/>
      </c>
      <c r="I328" s="64" t="str">
        <f>IF(J328="","",COUNT(I$3:I327)+1)</f>
        <v/>
      </c>
      <c r="J328" s="64" t="str">
        <f>IF(Menu!$D$12=$F328,'DATA SISWA'!B328,"")</f>
        <v/>
      </c>
      <c r="K328" s="64" t="str">
        <f>IF(Menu!$D$12=$F328,'DATA SISWA'!C328,"")</f>
        <v/>
      </c>
      <c r="L328" s="64" t="str">
        <f>IF(Menu!$D$12=$F328,'DATA SISWA'!D328,"")</f>
        <v/>
      </c>
    </row>
    <row r="329" spans="1:12" ht="15.75">
      <c r="A329" s="66">
        <v>327</v>
      </c>
      <c r="B329" s="160" t="s">
        <v>493</v>
      </c>
      <c r="C329" s="161" t="s">
        <v>365</v>
      </c>
      <c r="D329" s="162">
        <v>7877</v>
      </c>
      <c r="E329" s="163" t="s">
        <v>473</v>
      </c>
      <c r="F329" s="64" t="s">
        <v>474</v>
      </c>
      <c r="G329" s="64" t="str">
        <f t="shared" si="5"/>
        <v/>
      </c>
      <c r="I329" s="64" t="str">
        <f>IF(J329="","",COUNT(I$3:I328)+1)</f>
        <v/>
      </c>
      <c r="J329" s="64" t="str">
        <f>IF(Menu!$D$12=$F329,'DATA SISWA'!B329,"")</f>
        <v/>
      </c>
      <c r="K329" s="64" t="str">
        <f>IF(Menu!$D$12=$F329,'DATA SISWA'!C329,"")</f>
        <v/>
      </c>
      <c r="L329" s="64" t="str">
        <f>IF(Menu!$D$12=$F329,'DATA SISWA'!D329,"")</f>
        <v/>
      </c>
    </row>
    <row r="330" spans="1:12" ht="15.75">
      <c r="A330" s="66">
        <v>328</v>
      </c>
      <c r="B330" s="160" t="s">
        <v>494</v>
      </c>
      <c r="C330" s="161" t="s">
        <v>365</v>
      </c>
      <c r="D330" s="162">
        <v>7878</v>
      </c>
      <c r="E330" s="163" t="s">
        <v>473</v>
      </c>
      <c r="F330" s="64" t="s">
        <v>474</v>
      </c>
      <c r="G330" s="64" t="str">
        <f t="shared" si="5"/>
        <v/>
      </c>
      <c r="I330" s="64" t="str">
        <f>IF(J330="","",COUNT(I$3:I329)+1)</f>
        <v/>
      </c>
      <c r="J330" s="64" t="str">
        <f>IF(Menu!$D$12=$F330,'DATA SISWA'!B330,"")</f>
        <v/>
      </c>
      <c r="K330" s="64" t="str">
        <f>IF(Menu!$D$12=$F330,'DATA SISWA'!C330,"")</f>
        <v/>
      </c>
      <c r="L330" s="64" t="str">
        <f>IF(Menu!$D$12=$F330,'DATA SISWA'!D330,"")</f>
        <v/>
      </c>
    </row>
    <row r="331" spans="1:12" ht="15.75">
      <c r="A331" s="66">
        <v>329</v>
      </c>
      <c r="B331" s="160" t="s">
        <v>495</v>
      </c>
      <c r="C331" s="161" t="s">
        <v>365</v>
      </c>
      <c r="D331" s="162">
        <v>7879</v>
      </c>
      <c r="E331" s="163" t="s">
        <v>473</v>
      </c>
      <c r="F331" s="64" t="s">
        <v>474</v>
      </c>
      <c r="G331" s="64" t="str">
        <f t="shared" si="5"/>
        <v/>
      </c>
      <c r="I331" s="64" t="str">
        <f>IF(J331="","",COUNT(I$3:I330)+1)</f>
        <v/>
      </c>
      <c r="J331" s="64" t="str">
        <f>IF(Menu!$D$12=$F331,'DATA SISWA'!B331,"")</f>
        <v/>
      </c>
      <c r="K331" s="64" t="str">
        <f>IF(Menu!$D$12=$F331,'DATA SISWA'!C331,"")</f>
        <v/>
      </c>
      <c r="L331" s="64" t="str">
        <f>IF(Menu!$D$12=$F331,'DATA SISWA'!D331,"")</f>
        <v/>
      </c>
    </row>
    <row r="332" spans="1:12" ht="15.75">
      <c r="A332" s="66">
        <v>330</v>
      </c>
      <c r="B332" s="160" t="s">
        <v>496</v>
      </c>
      <c r="C332" s="161" t="s">
        <v>365</v>
      </c>
      <c r="D332" s="162">
        <v>7880</v>
      </c>
      <c r="E332" s="163" t="s">
        <v>473</v>
      </c>
      <c r="F332" s="64" t="s">
        <v>474</v>
      </c>
      <c r="G332" s="64" t="str">
        <f t="shared" si="5"/>
        <v/>
      </c>
      <c r="I332" s="64" t="str">
        <f>IF(J332="","",COUNT(I$3:I331)+1)</f>
        <v/>
      </c>
      <c r="J332" s="64" t="str">
        <f>IF(Menu!$D$12=$F332,'DATA SISWA'!B332,"")</f>
        <v/>
      </c>
      <c r="K332" s="64" t="str">
        <f>IF(Menu!$D$12=$F332,'DATA SISWA'!C332,"")</f>
        <v/>
      </c>
      <c r="L332" s="64" t="str">
        <f>IF(Menu!$D$12=$F332,'DATA SISWA'!D332,"")</f>
        <v/>
      </c>
    </row>
    <row r="333" spans="1:12" ht="15.75">
      <c r="A333" s="66">
        <v>331</v>
      </c>
      <c r="B333" s="160" t="s">
        <v>497</v>
      </c>
      <c r="C333" s="161" t="s">
        <v>365</v>
      </c>
      <c r="D333" s="162">
        <v>7881</v>
      </c>
      <c r="E333" s="163" t="s">
        <v>473</v>
      </c>
      <c r="F333" s="64" t="s">
        <v>474</v>
      </c>
      <c r="G333" s="64" t="str">
        <f t="shared" si="5"/>
        <v/>
      </c>
      <c r="I333" s="64" t="str">
        <f>IF(J333="","",COUNT(I$3:I332)+1)</f>
        <v/>
      </c>
      <c r="J333" s="64" t="str">
        <f>IF(Menu!$D$12=$F333,'DATA SISWA'!B333,"")</f>
        <v/>
      </c>
      <c r="K333" s="64" t="str">
        <f>IF(Menu!$D$12=$F333,'DATA SISWA'!C333,"")</f>
        <v/>
      </c>
      <c r="L333" s="64" t="str">
        <f>IF(Menu!$D$12=$F333,'DATA SISWA'!D333,"")</f>
        <v/>
      </c>
    </row>
    <row r="334" spans="1:12" ht="15.75">
      <c r="A334" s="66">
        <v>332</v>
      </c>
      <c r="B334" s="160" t="s">
        <v>498</v>
      </c>
      <c r="C334" s="161" t="s">
        <v>365</v>
      </c>
      <c r="D334" s="162">
        <v>7882</v>
      </c>
      <c r="E334" s="163" t="s">
        <v>473</v>
      </c>
      <c r="F334" s="64" t="s">
        <v>474</v>
      </c>
      <c r="G334" s="64" t="str">
        <f t="shared" si="5"/>
        <v/>
      </c>
      <c r="I334" s="64" t="str">
        <f>IF(J334="","",COUNT(I$3:I333)+1)</f>
        <v/>
      </c>
      <c r="J334" s="64" t="str">
        <f>IF(Menu!$D$12=$F334,'DATA SISWA'!B334,"")</f>
        <v/>
      </c>
      <c r="K334" s="64" t="str">
        <f>IF(Menu!$D$12=$F334,'DATA SISWA'!C334,"")</f>
        <v/>
      </c>
      <c r="L334" s="64" t="str">
        <f>IF(Menu!$D$12=$F334,'DATA SISWA'!D334,"")</f>
        <v/>
      </c>
    </row>
    <row r="335" spans="1:12" ht="15.75">
      <c r="A335" s="66">
        <v>333</v>
      </c>
      <c r="B335" s="160" t="s">
        <v>499</v>
      </c>
      <c r="C335" s="161" t="s">
        <v>365</v>
      </c>
      <c r="D335" s="162">
        <v>7884</v>
      </c>
      <c r="E335" s="163" t="s">
        <v>473</v>
      </c>
      <c r="F335" s="64" t="s">
        <v>474</v>
      </c>
      <c r="G335" s="64" t="str">
        <f t="shared" si="5"/>
        <v/>
      </c>
      <c r="I335" s="64" t="str">
        <f>IF(J335="","",COUNT(I$3:I334)+1)</f>
        <v/>
      </c>
      <c r="J335" s="64" t="str">
        <f>IF(Menu!$D$12=$F335,'DATA SISWA'!B335,"")</f>
        <v/>
      </c>
      <c r="K335" s="64" t="str">
        <f>IF(Menu!$D$12=$F335,'DATA SISWA'!C335,"")</f>
        <v/>
      </c>
      <c r="L335" s="64" t="str">
        <f>IF(Menu!$D$12=$F335,'DATA SISWA'!D335,"")</f>
        <v/>
      </c>
    </row>
    <row r="336" spans="1:12" ht="15.75">
      <c r="A336" s="66">
        <v>334</v>
      </c>
      <c r="B336" s="160" t="s">
        <v>500</v>
      </c>
      <c r="C336" s="161" t="s">
        <v>365</v>
      </c>
      <c r="D336" s="162">
        <v>7885</v>
      </c>
      <c r="E336" s="163" t="s">
        <v>473</v>
      </c>
      <c r="F336" s="64" t="s">
        <v>474</v>
      </c>
      <c r="G336" s="64" t="str">
        <f t="shared" si="5"/>
        <v/>
      </c>
      <c r="I336" s="64" t="str">
        <f>IF(J336="","",COUNT(I$3:I335)+1)</f>
        <v/>
      </c>
      <c r="J336" s="64" t="str">
        <f>IF(Menu!$D$12=$F336,'DATA SISWA'!B336,"")</f>
        <v/>
      </c>
      <c r="K336" s="64" t="str">
        <f>IF(Menu!$D$12=$F336,'DATA SISWA'!C336,"")</f>
        <v/>
      </c>
      <c r="L336" s="64" t="str">
        <f>IF(Menu!$D$12=$F336,'DATA SISWA'!D336,"")</f>
        <v/>
      </c>
    </row>
    <row r="337" spans="1:12" ht="15.75">
      <c r="A337" s="66">
        <v>335</v>
      </c>
      <c r="B337" s="160" t="s">
        <v>501</v>
      </c>
      <c r="C337" s="161" t="s">
        <v>365</v>
      </c>
      <c r="D337" s="162">
        <v>7886</v>
      </c>
      <c r="E337" s="163" t="s">
        <v>473</v>
      </c>
      <c r="F337" s="64" t="s">
        <v>474</v>
      </c>
      <c r="G337" s="64" t="str">
        <f t="shared" si="5"/>
        <v/>
      </c>
      <c r="I337" s="64" t="str">
        <f>IF(J337="","",COUNT(I$3:I336)+1)</f>
        <v/>
      </c>
      <c r="J337" s="64" t="str">
        <f>IF(Menu!$D$12=$F337,'DATA SISWA'!B337,"")</f>
        <v/>
      </c>
      <c r="K337" s="64" t="str">
        <f>IF(Menu!$D$12=$F337,'DATA SISWA'!C337,"")</f>
        <v/>
      </c>
      <c r="L337" s="64" t="str">
        <f>IF(Menu!$D$12=$F337,'DATA SISWA'!D337,"")</f>
        <v/>
      </c>
    </row>
    <row r="338" spans="1:12" ht="15.75">
      <c r="A338" s="66">
        <v>336</v>
      </c>
      <c r="B338" s="160" t="s">
        <v>502</v>
      </c>
      <c r="C338" s="161" t="s">
        <v>365</v>
      </c>
      <c r="D338" s="162">
        <v>7887</v>
      </c>
      <c r="E338" s="163" t="s">
        <v>473</v>
      </c>
      <c r="F338" s="64" t="s">
        <v>474</v>
      </c>
      <c r="G338" s="64" t="str">
        <f t="shared" si="5"/>
        <v/>
      </c>
      <c r="I338" s="64" t="str">
        <f>IF(J338="","",COUNT(I$3:I337)+1)</f>
        <v/>
      </c>
      <c r="J338" s="64" t="str">
        <f>IF(Menu!$D$12=$F338,'DATA SISWA'!B338,"")</f>
        <v/>
      </c>
      <c r="K338" s="64" t="str">
        <f>IF(Menu!$D$12=$F338,'DATA SISWA'!C338,"")</f>
        <v/>
      </c>
      <c r="L338" s="64" t="str">
        <f>IF(Menu!$D$12=$F338,'DATA SISWA'!D338,"")</f>
        <v/>
      </c>
    </row>
    <row r="339" spans="1:12" ht="15.75">
      <c r="A339" s="66">
        <v>337</v>
      </c>
      <c r="B339" s="160" t="s">
        <v>503</v>
      </c>
      <c r="C339" s="161" t="s">
        <v>362</v>
      </c>
      <c r="D339" s="162">
        <v>7888</v>
      </c>
      <c r="E339" s="163" t="s">
        <v>473</v>
      </c>
      <c r="F339" s="64" t="s">
        <v>474</v>
      </c>
      <c r="G339" s="64" t="str">
        <f t="shared" si="5"/>
        <v/>
      </c>
      <c r="I339" s="64" t="str">
        <f>IF(J339="","",COUNT(I$3:I338)+1)</f>
        <v/>
      </c>
      <c r="J339" s="64" t="str">
        <f>IF(Menu!$D$12=$F339,'DATA SISWA'!B339,"")</f>
        <v/>
      </c>
      <c r="K339" s="64" t="str">
        <f>IF(Menu!$D$12=$F339,'DATA SISWA'!C339,"")</f>
        <v/>
      </c>
      <c r="L339" s="64" t="str">
        <f>IF(Menu!$D$12=$F339,'DATA SISWA'!D339,"")</f>
        <v/>
      </c>
    </row>
    <row r="340" spans="1:12" ht="15.75">
      <c r="A340" s="66">
        <v>338</v>
      </c>
      <c r="B340" s="160" t="s">
        <v>504</v>
      </c>
      <c r="C340" s="161" t="s">
        <v>365</v>
      </c>
      <c r="D340" s="162">
        <v>7890</v>
      </c>
      <c r="E340" s="163" t="s">
        <v>473</v>
      </c>
      <c r="F340" s="64" t="s">
        <v>474</v>
      </c>
      <c r="G340" s="64" t="str">
        <f t="shared" si="5"/>
        <v/>
      </c>
      <c r="I340" s="64" t="str">
        <f>IF(J340="","",COUNT(I$3:I339)+1)</f>
        <v/>
      </c>
      <c r="J340" s="64" t="str">
        <f>IF(Menu!$D$12=$F340,'DATA SISWA'!B340,"")</f>
        <v/>
      </c>
      <c r="K340" s="64" t="str">
        <f>IF(Menu!$D$12=$F340,'DATA SISWA'!C340,"")</f>
        <v/>
      </c>
      <c r="L340" s="64" t="str">
        <f>IF(Menu!$D$12=$F340,'DATA SISWA'!D340,"")</f>
        <v/>
      </c>
    </row>
    <row r="341" spans="1:12" ht="15.75">
      <c r="A341" s="66">
        <v>339</v>
      </c>
      <c r="B341" s="160" t="s">
        <v>505</v>
      </c>
      <c r="C341" s="161" t="s">
        <v>365</v>
      </c>
      <c r="D341" s="162">
        <v>7891</v>
      </c>
      <c r="E341" s="163" t="s">
        <v>473</v>
      </c>
      <c r="F341" s="64" t="s">
        <v>474</v>
      </c>
      <c r="G341" s="64" t="str">
        <f t="shared" si="5"/>
        <v/>
      </c>
      <c r="I341" s="64" t="str">
        <f>IF(J341="","",COUNT(I$3:I340)+1)</f>
        <v/>
      </c>
      <c r="J341" s="64" t="str">
        <f>IF(Menu!$D$12=$F341,'DATA SISWA'!B341,"")</f>
        <v/>
      </c>
      <c r="K341" s="64" t="str">
        <f>IF(Menu!$D$12=$F341,'DATA SISWA'!C341,"")</f>
        <v/>
      </c>
      <c r="L341" s="64" t="str">
        <f>IF(Menu!$D$12=$F341,'DATA SISWA'!D341,"")</f>
        <v/>
      </c>
    </row>
    <row r="342" spans="1:12" ht="15.75">
      <c r="A342" s="66">
        <v>340</v>
      </c>
      <c r="B342" s="160" t="s">
        <v>506</v>
      </c>
      <c r="C342" s="161" t="s">
        <v>365</v>
      </c>
      <c r="D342" s="162">
        <v>7892</v>
      </c>
      <c r="E342" s="163" t="s">
        <v>473</v>
      </c>
      <c r="F342" s="64" t="s">
        <v>474</v>
      </c>
      <c r="G342" s="64" t="str">
        <f t="shared" si="5"/>
        <v/>
      </c>
      <c r="I342" s="64" t="str">
        <f>IF(J342="","",COUNT(I$3:I341)+1)</f>
        <v/>
      </c>
      <c r="J342" s="64" t="str">
        <f>IF(Menu!$D$12=$F342,'DATA SISWA'!B342,"")</f>
        <v/>
      </c>
      <c r="K342" s="64" t="str">
        <f>IF(Menu!$D$12=$F342,'DATA SISWA'!C342,"")</f>
        <v/>
      </c>
      <c r="L342" s="64" t="str">
        <f>IF(Menu!$D$12=$F342,'DATA SISWA'!D342,"")</f>
        <v/>
      </c>
    </row>
    <row r="343" spans="1:12" ht="15.75">
      <c r="A343" s="66">
        <v>341</v>
      </c>
      <c r="B343" s="160" t="s">
        <v>507</v>
      </c>
      <c r="C343" s="161" t="s">
        <v>365</v>
      </c>
      <c r="D343" s="162">
        <v>7893</v>
      </c>
      <c r="E343" s="163" t="s">
        <v>508</v>
      </c>
      <c r="F343" s="64" t="s">
        <v>509</v>
      </c>
      <c r="G343" s="64" t="str">
        <f t="shared" si="5"/>
        <v>X Akt &amp; Keuangan Lembaga 1</v>
      </c>
      <c r="I343" s="64" t="str">
        <f>IF(J343="","",COUNT(I$3:I342)+1)</f>
        <v/>
      </c>
      <c r="J343" s="64" t="str">
        <f>IF(Menu!$D$12=$F343,'DATA SISWA'!B343,"")</f>
        <v/>
      </c>
      <c r="K343" s="64" t="str">
        <f>IF(Menu!$D$12=$F343,'DATA SISWA'!C343,"")</f>
        <v/>
      </c>
      <c r="L343" s="64" t="str">
        <f>IF(Menu!$D$12=$F343,'DATA SISWA'!D343,"")</f>
        <v/>
      </c>
    </row>
    <row r="344" spans="1:12" ht="15.75">
      <c r="A344" s="66">
        <v>342</v>
      </c>
      <c r="B344" s="160" t="s">
        <v>510</v>
      </c>
      <c r="C344" s="161" t="s">
        <v>365</v>
      </c>
      <c r="D344" s="162">
        <v>7894</v>
      </c>
      <c r="E344" s="163" t="s">
        <v>508</v>
      </c>
      <c r="F344" s="64" t="s">
        <v>509</v>
      </c>
      <c r="G344" s="64" t="str">
        <f t="shared" si="5"/>
        <v/>
      </c>
      <c r="I344" s="64" t="str">
        <f>IF(J344="","",COUNT(I$3:I343)+1)</f>
        <v/>
      </c>
      <c r="J344" s="64" t="str">
        <f>IF(Menu!$D$12=$F344,'DATA SISWA'!B344,"")</f>
        <v/>
      </c>
      <c r="K344" s="64" t="str">
        <f>IF(Menu!$D$12=$F344,'DATA SISWA'!C344,"")</f>
        <v/>
      </c>
      <c r="L344" s="64" t="str">
        <f>IF(Menu!$D$12=$F344,'DATA SISWA'!D344,"")</f>
        <v/>
      </c>
    </row>
    <row r="345" spans="1:12" ht="15.75">
      <c r="A345" s="66">
        <v>343</v>
      </c>
      <c r="B345" s="160" t="s">
        <v>511</v>
      </c>
      <c r="C345" s="161" t="s">
        <v>365</v>
      </c>
      <c r="D345" s="161">
        <v>7895</v>
      </c>
      <c r="E345" s="163" t="s">
        <v>508</v>
      </c>
      <c r="F345" s="64" t="s">
        <v>509</v>
      </c>
      <c r="G345" s="64" t="str">
        <f t="shared" si="5"/>
        <v/>
      </c>
      <c r="I345" s="64" t="str">
        <f>IF(J345="","",COUNT(I$3:I344)+1)</f>
        <v/>
      </c>
      <c r="J345" s="64" t="str">
        <f>IF(Menu!$D$12=$F345,'DATA SISWA'!B345,"")</f>
        <v/>
      </c>
      <c r="K345" s="64" t="str">
        <f>IF(Menu!$D$12=$F345,'DATA SISWA'!C345,"")</f>
        <v/>
      </c>
      <c r="L345" s="64" t="str">
        <f>IF(Menu!$D$12=$F345,'DATA SISWA'!D345,"")</f>
        <v/>
      </c>
    </row>
    <row r="346" spans="1:12" ht="15.75">
      <c r="A346" s="66">
        <v>344</v>
      </c>
      <c r="B346" s="160" t="s">
        <v>512</v>
      </c>
      <c r="C346" s="161" t="s">
        <v>365</v>
      </c>
      <c r="D346" s="161">
        <v>7896</v>
      </c>
      <c r="E346" s="163" t="s">
        <v>508</v>
      </c>
      <c r="F346" s="64" t="s">
        <v>509</v>
      </c>
      <c r="G346" s="64" t="str">
        <f t="shared" si="5"/>
        <v/>
      </c>
      <c r="I346" s="64" t="str">
        <f>IF(J346="","",COUNT(I$3:I345)+1)</f>
        <v/>
      </c>
      <c r="J346" s="64" t="str">
        <f>IF(Menu!$D$12=$F346,'DATA SISWA'!B346,"")</f>
        <v/>
      </c>
      <c r="K346" s="64" t="str">
        <f>IF(Menu!$D$12=$F346,'DATA SISWA'!C346,"")</f>
        <v/>
      </c>
      <c r="L346" s="64" t="str">
        <f>IF(Menu!$D$12=$F346,'DATA SISWA'!D346,"")</f>
        <v/>
      </c>
    </row>
    <row r="347" spans="1:12" ht="15.75">
      <c r="A347" s="66">
        <v>345</v>
      </c>
      <c r="B347" s="160" t="s">
        <v>513</v>
      </c>
      <c r="C347" s="161" t="s">
        <v>365</v>
      </c>
      <c r="D347" s="161">
        <v>7897</v>
      </c>
      <c r="E347" s="163" t="s">
        <v>508</v>
      </c>
      <c r="F347" s="64" t="s">
        <v>509</v>
      </c>
      <c r="G347" s="64" t="str">
        <f t="shared" si="5"/>
        <v/>
      </c>
      <c r="I347" s="64" t="str">
        <f>IF(J347="","",COUNT(I$3:I346)+1)</f>
        <v/>
      </c>
      <c r="J347" s="64" t="str">
        <f>IF(Menu!$D$12=$F347,'DATA SISWA'!B347,"")</f>
        <v/>
      </c>
      <c r="K347" s="64" t="str">
        <f>IF(Menu!$D$12=$F347,'DATA SISWA'!C347,"")</f>
        <v/>
      </c>
      <c r="L347" s="64" t="str">
        <f>IF(Menu!$D$12=$F347,'DATA SISWA'!D347,"")</f>
        <v/>
      </c>
    </row>
    <row r="348" spans="1:12" ht="15.75">
      <c r="A348" s="66">
        <v>346</v>
      </c>
      <c r="B348" s="164" t="s">
        <v>514</v>
      </c>
      <c r="C348" s="162" t="s">
        <v>365</v>
      </c>
      <c r="D348" s="161">
        <v>7898</v>
      </c>
      <c r="E348" s="163" t="s">
        <v>508</v>
      </c>
      <c r="F348" s="64" t="s">
        <v>509</v>
      </c>
      <c r="G348" s="64" t="str">
        <f t="shared" si="5"/>
        <v/>
      </c>
      <c r="I348" s="64" t="str">
        <f>IF(J348="","",COUNT(I$3:I347)+1)</f>
        <v/>
      </c>
      <c r="J348" s="64" t="str">
        <f>IF(Menu!$D$12=$F348,'DATA SISWA'!B348,"")</f>
        <v/>
      </c>
      <c r="K348" s="64" t="str">
        <f>IF(Menu!$D$12=$F348,'DATA SISWA'!C348,"")</f>
        <v/>
      </c>
      <c r="L348" s="64" t="str">
        <f>IF(Menu!$D$12=$F348,'DATA SISWA'!D348,"")</f>
        <v/>
      </c>
    </row>
    <row r="349" spans="1:12" ht="15.75">
      <c r="A349" s="66">
        <v>347</v>
      </c>
      <c r="B349" s="164" t="s">
        <v>515</v>
      </c>
      <c r="C349" s="162" t="s">
        <v>365</v>
      </c>
      <c r="D349" s="162">
        <v>7899</v>
      </c>
      <c r="E349" s="163" t="s">
        <v>508</v>
      </c>
      <c r="F349" s="64" t="s">
        <v>509</v>
      </c>
      <c r="G349" s="64" t="str">
        <f t="shared" si="5"/>
        <v/>
      </c>
      <c r="I349" s="64" t="str">
        <f>IF(J349="","",COUNT(I$3:I348)+1)</f>
        <v/>
      </c>
      <c r="J349" s="64" t="str">
        <f>IF(Menu!$D$12=$F349,'DATA SISWA'!B349,"")</f>
        <v/>
      </c>
      <c r="K349" s="64" t="str">
        <f>IF(Menu!$D$12=$F349,'DATA SISWA'!C349,"")</f>
        <v/>
      </c>
      <c r="L349" s="64" t="str">
        <f>IF(Menu!$D$12=$F349,'DATA SISWA'!D349,"")</f>
        <v/>
      </c>
    </row>
    <row r="350" spans="1:12" ht="15.75">
      <c r="A350" s="66">
        <v>348</v>
      </c>
      <c r="B350" s="164" t="s">
        <v>516</v>
      </c>
      <c r="C350" s="162" t="s">
        <v>365</v>
      </c>
      <c r="D350" s="162">
        <v>7900</v>
      </c>
      <c r="E350" s="163" t="s">
        <v>508</v>
      </c>
      <c r="F350" s="64" t="s">
        <v>509</v>
      </c>
      <c r="G350" s="64" t="str">
        <f t="shared" si="5"/>
        <v/>
      </c>
      <c r="I350" s="64" t="str">
        <f>IF(J350="","",COUNT(I$3:I349)+1)</f>
        <v/>
      </c>
      <c r="J350" s="64" t="str">
        <f>IF(Menu!$D$12=$F350,'DATA SISWA'!B350,"")</f>
        <v/>
      </c>
      <c r="K350" s="64" t="str">
        <f>IF(Menu!$D$12=$F350,'DATA SISWA'!C350,"")</f>
        <v/>
      </c>
      <c r="L350" s="64" t="str">
        <f>IF(Menu!$D$12=$F350,'DATA SISWA'!D350,"")</f>
        <v/>
      </c>
    </row>
    <row r="351" spans="1:12" ht="15.75">
      <c r="A351" s="66">
        <v>349</v>
      </c>
      <c r="B351" s="164" t="s">
        <v>517</v>
      </c>
      <c r="C351" s="162" t="s">
        <v>362</v>
      </c>
      <c r="D351" s="162">
        <v>7901</v>
      </c>
      <c r="E351" s="163" t="s">
        <v>508</v>
      </c>
      <c r="F351" s="64" t="s">
        <v>509</v>
      </c>
      <c r="G351" s="64" t="str">
        <f t="shared" si="5"/>
        <v/>
      </c>
      <c r="I351" s="64" t="str">
        <f>IF(J351="","",COUNT(I$3:I350)+1)</f>
        <v/>
      </c>
      <c r="J351" s="64" t="str">
        <f>IF(Menu!$D$12=$F351,'DATA SISWA'!B351,"")</f>
        <v/>
      </c>
      <c r="K351" s="64" t="str">
        <f>IF(Menu!$D$12=$F351,'DATA SISWA'!C351,"")</f>
        <v/>
      </c>
      <c r="L351" s="64" t="str">
        <f>IF(Menu!$D$12=$F351,'DATA SISWA'!D351,"")</f>
        <v/>
      </c>
    </row>
    <row r="352" spans="1:12" ht="15.75">
      <c r="A352" s="66">
        <v>350</v>
      </c>
      <c r="B352" s="164" t="s">
        <v>518</v>
      </c>
      <c r="C352" s="162" t="s">
        <v>362</v>
      </c>
      <c r="D352" s="162">
        <v>7902</v>
      </c>
      <c r="E352" s="163" t="s">
        <v>508</v>
      </c>
      <c r="F352" s="64" t="s">
        <v>509</v>
      </c>
      <c r="G352" s="64" t="str">
        <f t="shared" si="5"/>
        <v/>
      </c>
      <c r="I352" s="64" t="str">
        <f>IF(J352="","",COUNT(I$3:I351)+1)</f>
        <v/>
      </c>
      <c r="J352" s="64" t="str">
        <f>IF(Menu!$D$12=$F352,'DATA SISWA'!B352,"")</f>
        <v/>
      </c>
      <c r="K352" s="64" t="str">
        <f>IF(Menu!$D$12=$F352,'DATA SISWA'!C352,"")</f>
        <v/>
      </c>
      <c r="L352" s="64" t="str">
        <f>IF(Menu!$D$12=$F352,'DATA SISWA'!D352,"")</f>
        <v/>
      </c>
    </row>
    <row r="353" spans="1:12" ht="15.75">
      <c r="A353" s="66">
        <v>351</v>
      </c>
      <c r="B353" s="164" t="s">
        <v>519</v>
      </c>
      <c r="C353" s="162" t="s">
        <v>362</v>
      </c>
      <c r="D353" s="162">
        <v>7903</v>
      </c>
      <c r="E353" s="163" t="s">
        <v>508</v>
      </c>
      <c r="F353" s="64" t="s">
        <v>509</v>
      </c>
      <c r="G353" s="64" t="str">
        <f t="shared" si="5"/>
        <v/>
      </c>
      <c r="I353" s="64" t="str">
        <f>IF(J353="","",COUNT(I$3:I352)+1)</f>
        <v/>
      </c>
      <c r="J353" s="64" t="str">
        <f>IF(Menu!$D$12=$F353,'DATA SISWA'!B353,"")</f>
        <v/>
      </c>
      <c r="K353" s="64" t="str">
        <f>IF(Menu!$D$12=$F353,'DATA SISWA'!C353,"")</f>
        <v/>
      </c>
      <c r="L353" s="64" t="str">
        <f>IF(Menu!$D$12=$F353,'DATA SISWA'!D353,"")</f>
        <v/>
      </c>
    </row>
    <row r="354" spans="1:12" ht="15.75">
      <c r="A354" s="66">
        <v>352</v>
      </c>
      <c r="B354" s="164" t="s">
        <v>520</v>
      </c>
      <c r="C354" s="162" t="s">
        <v>362</v>
      </c>
      <c r="D354" s="162">
        <v>7904</v>
      </c>
      <c r="E354" s="163" t="s">
        <v>508</v>
      </c>
      <c r="F354" s="64" t="s">
        <v>509</v>
      </c>
      <c r="G354" s="64" t="str">
        <f t="shared" si="5"/>
        <v/>
      </c>
      <c r="I354" s="64" t="str">
        <f>IF(J354="","",COUNT(I$3:I353)+1)</f>
        <v/>
      </c>
      <c r="J354" s="64" t="str">
        <f>IF(Menu!$D$12=$F354,'DATA SISWA'!B354,"")</f>
        <v/>
      </c>
      <c r="K354" s="64" t="str">
        <f>IF(Menu!$D$12=$F354,'DATA SISWA'!C354,"")</f>
        <v/>
      </c>
      <c r="L354" s="64" t="str">
        <f>IF(Menu!$D$12=$F354,'DATA SISWA'!D354,"")</f>
        <v/>
      </c>
    </row>
    <row r="355" spans="1:12" ht="15.75">
      <c r="A355" s="66">
        <v>353</v>
      </c>
      <c r="B355" s="164" t="s">
        <v>521</v>
      </c>
      <c r="C355" s="162" t="s">
        <v>362</v>
      </c>
      <c r="D355" s="162">
        <v>7905</v>
      </c>
      <c r="E355" s="163" t="s">
        <v>508</v>
      </c>
      <c r="F355" s="64" t="s">
        <v>509</v>
      </c>
      <c r="G355" s="64" t="str">
        <f t="shared" si="5"/>
        <v/>
      </c>
      <c r="I355" s="64" t="str">
        <f>IF(J355="","",COUNT(I$3:I354)+1)</f>
        <v/>
      </c>
      <c r="J355" s="64" t="str">
        <f>IF(Menu!$D$12=$F355,'DATA SISWA'!B355,"")</f>
        <v/>
      </c>
      <c r="K355" s="64" t="str">
        <f>IF(Menu!$D$12=$F355,'DATA SISWA'!C355,"")</f>
        <v/>
      </c>
      <c r="L355" s="64" t="str">
        <f>IF(Menu!$D$12=$F355,'DATA SISWA'!D355,"")</f>
        <v/>
      </c>
    </row>
    <row r="356" spans="1:12" ht="15.75">
      <c r="A356" s="66">
        <v>354</v>
      </c>
      <c r="B356" s="164" t="s">
        <v>522</v>
      </c>
      <c r="C356" s="162" t="s">
        <v>365</v>
      </c>
      <c r="D356" s="162">
        <v>7906</v>
      </c>
      <c r="E356" s="163" t="s">
        <v>508</v>
      </c>
      <c r="F356" s="64" t="s">
        <v>509</v>
      </c>
      <c r="G356" s="64" t="str">
        <f t="shared" si="5"/>
        <v/>
      </c>
      <c r="I356" s="64" t="str">
        <f>IF(J356="","",COUNT(I$3:I355)+1)</f>
        <v/>
      </c>
      <c r="J356" s="64" t="str">
        <f>IF(Menu!$D$12=$F356,'DATA SISWA'!B356,"")</f>
        <v/>
      </c>
      <c r="K356" s="64" t="str">
        <f>IF(Menu!$D$12=$F356,'DATA SISWA'!C356,"")</f>
        <v/>
      </c>
      <c r="L356" s="64" t="str">
        <f>IF(Menu!$D$12=$F356,'DATA SISWA'!D356,"")</f>
        <v/>
      </c>
    </row>
    <row r="357" spans="1:12" ht="15.75">
      <c r="A357" s="66">
        <v>355</v>
      </c>
      <c r="B357" s="164" t="s">
        <v>523</v>
      </c>
      <c r="C357" s="162" t="s">
        <v>362</v>
      </c>
      <c r="D357" s="162">
        <v>7907</v>
      </c>
      <c r="E357" s="163" t="s">
        <v>508</v>
      </c>
      <c r="F357" s="64" t="s">
        <v>509</v>
      </c>
      <c r="G357" s="64" t="str">
        <f t="shared" si="5"/>
        <v/>
      </c>
      <c r="I357" s="64" t="str">
        <f>IF(J357="","",COUNT(I$3:I356)+1)</f>
        <v/>
      </c>
      <c r="J357" s="64" t="str">
        <f>IF(Menu!$D$12=$F357,'DATA SISWA'!B357,"")</f>
        <v/>
      </c>
      <c r="K357" s="64" t="str">
        <f>IF(Menu!$D$12=$F357,'DATA SISWA'!C357,"")</f>
        <v/>
      </c>
      <c r="L357" s="64" t="str">
        <f>IF(Menu!$D$12=$F357,'DATA SISWA'!D357,"")</f>
        <v/>
      </c>
    </row>
    <row r="358" spans="1:12" ht="15.75">
      <c r="A358" s="66">
        <v>356</v>
      </c>
      <c r="B358" s="164" t="s">
        <v>524</v>
      </c>
      <c r="C358" s="162" t="s">
        <v>365</v>
      </c>
      <c r="D358" s="162">
        <v>7908</v>
      </c>
      <c r="E358" s="163" t="s">
        <v>508</v>
      </c>
      <c r="F358" s="64" t="s">
        <v>509</v>
      </c>
      <c r="G358" s="64" t="str">
        <f t="shared" si="5"/>
        <v/>
      </c>
      <c r="I358" s="64" t="str">
        <f>IF(J358="","",COUNT(I$3:I357)+1)</f>
        <v/>
      </c>
      <c r="J358" s="64" t="str">
        <f>IF(Menu!$D$12=$F358,'DATA SISWA'!B358,"")</f>
        <v/>
      </c>
      <c r="K358" s="64" t="str">
        <f>IF(Menu!$D$12=$F358,'DATA SISWA'!C358,"")</f>
        <v/>
      </c>
      <c r="L358" s="64" t="str">
        <f>IF(Menu!$D$12=$F358,'DATA SISWA'!D358,"")</f>
        <v/>
      </c>
    </row>
    <row r="359" spans="1:12" ht="15.75">
      <c r="A359" s="66">
        <v>357</v>
      </c>
      <c r="B359" s="164" t="s">
        <v>525</v>
      </c>
      <c r="C359" s="162" t="s">
        <v>365</v>
      </c>
      <c r="D359" s="162">
        <v>7910</v>
      </c>
      <c r="E359" s="163" t="s">
        <v>508</v>
      </c>
      <c r="F359" s="64" t="s">
        <v>509</v>
      </c>
      <c r="G359" s="64" t="str">
        <f t="shared" si="5"/>
        <v/>
      </c>
      <c r="I359" s="64" t="str">
        <f>IF(J359="","",COUNT(I$3:I358)+1)</f>
        <v/>
      </c>
      <c r="J359" s="64" t="str">
        <f>IF(Menu!$D$12=$F359,'DATA SISWA'!B359,"")</f>
        <v/>
      </c>
      <c r="K359" s="64" t="str">
        <f>IF(Menu!$D$12=$F359,'DATA SISWA'!C359,"")</f>
        <v/>
      </c>
      <c r="L359" s="64" t="str">
        <f>IF(Menu!$D$12=$F359,'DATA SISWA'!D359,"")</f>
        <v/>
      </c>
    </row>
    <row r="360" spans="1:12" ht="15.75">
      <c r="A360" s="66">
        <v>358</v>
      </c>
      <c r="B360" s="164" t="s">
        <v>526</v>
      </c>
      <c r="C360" s="162" t="s">
        <v>365</v>
      </c>
      <c r="D360" s="162">
        <v>7911</v>
      </c>
      <c r="E360" s="163" t="s">
        <v>508</v>
      </c>
      <c r="F360" s="64" t="s">
        <v>509</v>
      </c>
      <c r="G360" s="64" t="str">
        <f t="shared" si="5"/>
        <v/>
      </c>
      <c r="I360" s="64" t="str">
        <f>IF(J360="","",COUNT(I$3:I359)+1)</f>
        <v/>
      </c>
      <c r="J360" s="64" t="str">
        <f>IF(Menu!$D$12=$F360,'DATA SISWA'!B360,"")</f>
        <v/>
      </c>
      <c r="K360" s="64" t="str">
        <f>IF(Menu!$D$12=$F360,'DATA SISWA'!C360,"")</f>
        <v/>
      </c>
      <c r="L360" s="64" t="str">
        <f>IF(Menu!$D$12=$F360,'DATA SISWA'!D360,"")</f>
        <v/>
      </c>
    </row>
    <row r="361" spans="1:12" ht="15.75">
      <c r="A361" s="66">
        <v>359</v>
      </c>
      <c r="B361" s="164" t="s">
        <v>527</v>
      </c>
      <c r="C361" s="162" t="s">
        <v>362</v>
      </c>
      <c r="D361" s="162">
        <v>7912</v>
      </c>
      <c r="E361" s="163" t="s">
        <v>508</v>
      </c>
      <c r="F361" s="64" t="s">
        <v>509</v>
      </c>
      <c r="G361" s="64" t="str">
        <f t="shared" si="5"/>
        <v/>
      </c>
      <c r="I361" s="64" t="str">
        <f>IF(J361="","",COUNT(I$3:I360)+1)</f>
        <v/>
      </c>
      <c r="J361" s="64" t="str">
        <f>IF(Menu!$D$12=$F361,'DATA SISWA'!B361,"")</f>
        <v/>
      </c>
      <c r="K361" s="64" t="str">
        <f>IF(Menu!$D$12=$F361,'DATA SISWA'!C361,"")</f>
        <v/>
      </c>
      <c r="L361" s="64" t="str">
        <f>IF(Menu!$D$12=$F361,'DATA SISWA'!D361,"")</f>
        <v/>
      </c>
    </row>
    <row r="362" spans="1:12" ht="15.75">
      <c r="A362" s="66">
        <v>360</v>
      </c>
      <c r="B362" s="165" t="s">
        <v>528</v>
      </c>
      <c r="C362" s="166" t="s">
        <v>365</v>
      </c>
      <c r="D362" s="167">
        <v>7913</v>
      </c>
      <c r="E362" s="168" t="s">
        <v>508</v>
      </c>
      <c r="F362" s="64" t="s">
        <v>509</v>
      </c>
      <c r="G362" s="64" t="str">
        <f t="shared" si="5"/>
        <v/>
      </c>
      <c r="I362" s="64" t="str">
        <f>IF(J362="","",COUNT(I$3:I361)+1)</f>
        <v/>
      </c>
      <c r="J362" s="64" t="str">
        <f>IF(Menu!$D$12=$F362,'DATA SISWA'!B362,"")</f>
        <v/>
      </c>
      <c r="K362" s="64" t="str">
        <f>IF(Menu!$D$12=$F362,'DATA SISWA'!C362,"")</f>
        <v/>
      </c>
      <c r="L362" s="64" t="str">
        <f>IF(Menu!$D$12=$F362,'DATA SISWA'!D362,"")</f>
        <v/>
      </c>
    </row>
    <row r="363" spans="1:12" ht="15.75">
      <c r="A363" s="66">
        <v>361</v>
      </c>
      <c r="B363" s="165" t="s">
        <v>529</v>
      </c>
      <c r="C363" s="166" t="s">
        <v>362</v>
      </c>
      <c r="D363" s="167">
        <v>7914</v>
      </c>
      <c r="E363" s="168" t="s">
        <v>508</v>
      </c>
      <c r="F363" s="64" t="s">
        <v>509</v>
      </c>
      <c r="G363" s="64" t="str">
        <f t="shared" si="5"/>
        <v/>
      </c>
      <c r="I363" s="64" t="str">
        <f>IF(J363="","",COUNT(I$3:I362)+1)</f>
        <v/>
      </c>
      <c r="J363" s="64" t="str">
        <f>IF(Menu!$D$12=$F363,'DATA SISWA'!B363,"")</f>
        <v/>
      </c>
      <c r="K363" s="64" t="str">
        <f>IF(Menu!$D$12=$F363,'DATA SISWA'!C363,"")</f>
        <v/>
      </c>
      <c r="L363" s="64" t="str">
        <f>IF(Menu!$D$12=$F363,'DATA SISWA'!D363,"")</f>
        <v/>
      </c>
    </row>
    <row r="364" spans="1:12" ht="15.75">
      <c r="A364" s="66">
        <v>362</v>
      </c>
      <c r="B364" s="165" t="s">
        <v>530</v>
      </c>
      <c r="C364" s="166" t="s">
        <v>362</v>
      </c>
      <c r="D364" s="167">
        <v>7915</v>
      </c>
      <c r="E364" s="168" t="s">
        <v>508</v>
      </c>
      <c r="F364" s="64" t="s">
        <v>509</v>
      </c>
      <c r="G364" s="64" t="str">
        <f t="shared" si="5"/>
        <v/>
      </c>
      <c r="I364" s="64" t="str">
        <f>IF(J364="","",COUNT(I$3:I363)+1)</f>
        <v/>
      </c>
      <c r="J364" s="64" t="str">
        <f>IF(Menu!$D$12=$F364,'DATA SISWA'!B364,"")</f>
        <v/>
      </c>
      <c r="K364" s="64" t="str">
        <f>IF(Menu!$D$12=$F364,'DATA SISWA'!C364,"")</f>
        <v/>
      </c>
      <c r="L364" s="64" t="str">
        <f>IF(Menu!$D$12=$F364,'DATA SISWA'!D364,"")</f>
        <v/>
      </c>
    </row>
    <row r="365" spans="1:12" ht="15.75">
      <c r="A365" s="66">
        <v>363</v>
      </c>
      <c r="B365" s="165" t="s">
        <v>531</v>
      </c>
      <c r="C365" s="166" t="s">
        <v>362</v>
      </c>
      <c r="D365" s="167">
        <v>7916</v>
      </c>
      <c r="E365" s="168" t="s">
        <v>508</v>
      </c>
      <c r="F365" s="64" t="s">
        <v>509</v>
      </c>
      <c r="G365" s="64" t="str">
        <f t="shared" si="5"/>
        <v/>
      </c>
      <c r="I365" s="64" t="str">
        <f>IF(J365="","",COUNT(I$3:I364)+1)</f>
        <v/>
      </c>
      <c r="J365" s="64" t="str">
        <f>IF(Menu!$D$12=$F365,'DATA SISWA'!B365,"")</f>
        <v/>
      </c>
      <c r="K365" s="64" t="str">
        <f>IF(Menu!$D$12=$F365,'DATA SISWA'!C365,"")</f>
        <v/>
      </c>
      <c r="L365" s="64" t="str">
        <f>IF(Menu!$D$12=$F365,'DATA SISWA'!D365,"")</f>
        <v/>
      </c>
    </row>
    <row r="366" spans="1:12" ht="15.75">
      <c r="A366" s="66">
        <v>364</v>
      </c>
      <c r="B366" s="165" t="s">
        <v>532</v>
      </c>
      <c r="C366" s="166" t="s">
        <v>365</v>
      </c>
      <c r="D366" s="167">
        <v>7917</v>
      </c>
      <c r="E366" s="168" t="s">
        <v>508</v>
      </c>
      <c r="F366" s="64" t="s">
        <v>509</v>
      </c>
      <c r="G366" s="64" t="str">
        <f t="shared" si="5"/>
        <v/>
      </c>
      <c r="I366" s="64" t="str">
        <f>IF(J366="","",COUNT(I$3:I365)+1)</f>
        <v/>
      </c>
      <c r="J366" s="64" t="str">
        <f>IF(Menu!$D$12=$F366,'DATA SISWA'!B366,"")</f>
        <v/>
      </c>
      <c r="K366" s="64" t="str">
        <f>IF(Menu!$D$12=$F366,'DATA SISWA'!C366,"")</f>
        <v/>
      </c>
      <c r="L366" s="64" t="str">
        <f>IF(Menu!$D$12=$F366,'DATA SISWA'!D366,"")</f>
        <v/>
      </c>
    </row>
    <row r="367" spans="1:12" ht="15.75">
      <c r="A367" s="66">
        <v>365</v>
      </c>
      <c r="B367" s="165" t="s">
        <v>533</v>
      </c>
      <c r="C367" s="166" t="s">
        <v>365</v>
      </c>
      <c r="D367" s="167">
        <v>7918</v>
      </c>
      <c r="E367" s="168" t="s">
        <v>508</v>
      </c>
      <c r="F367" s="64" t="s">
        <v>509</v>
      </c>
      <c r="G367" s="64" t="str">
        <f t="shared" si="5"/>
        <v/>
      </c>
      <c r="I367" s="64" t="str">
        <f>IF(J367="","",COUNT(I$3:I366)+1)</f>
        <v/>
      </c>
      <c r="J367" s="64" t="str">
        <f>IF(Menu!$D$12=$F367,'DATA SISWA'!B367,"")</f>
        <v/>
      </c>
      <c r="K367" s="64" t="str">
        <f>IF(Menu!$D$12=$F367,'DATA SISWA'!C367,"")</f>
        <v/>
      </c>
      <c r="L367" s="64" t="str">
        <f>IF(Menu!$D$12=$F367,'DATA SISWA'!D367,"")</f>
        <v/>
      </c>
    </row>
    <row r="368" spans="1:12" ht="15.75">
      <c r="A368" s="66">
        <v>366</v>
      </c>
      <c r="B368" s="165" t="s">
        <v>534</v>
      </c>
      <c r="C368" s="166" t="s">
        <v>365</v>
      </c>
      <c r="D368" s="167">
        <v>7919</v>
      </c>
      <c r="E368" s="168" t="s">
        <v>508</v>
      </c>
      <c r="F368" s="64" t="s">
        <v>509</v>
      </c>
      <c r="G368" s="64" t="str">
        <f t="shared" si="5"/>
        <v/>
      </c>
      <c r="I368" s="64" t="str">
        <f>IF(J368="","",COUNT(I$3:I367)+1)</f>
        <v/>
      </c>
      <c r="J368" s="64" t="str">
        <f>IF(Menu!$D$12=$F368,'DATA SISWA'!B368,"")</f>
        <v/>
      </c>
      <c r="K368" s="64" t="str">
        <f>IF(Menu!$D$12=$F368,'DATA SISWA'!C368,"")</f>
        <v/>
      </c>
      <c r="L368" s="64" t="str">
        <f>IF(Menu!$D$12=$F368,'DATA SISWA'!D368,"")</f>
        <v/>
      </c>
    </row>
    <row r="369" spans="1:12" ht="15.75">
      <c r="A369" s="66">
        <v>367</v>
      </c>
      <c r="B369" s="165" t="s">
        <v>535</v>
      </c>
      <c r="C369" s="166" t="s">
        <v>365</v>
      </c>
      <c r="D369" s="167">
        <v>7920</v>
      </c>
      <c r="E369" s="168" t="s">
        <v>508</v>
      </c>
      <c r="F369" s="64" t="s">
        <v>509</v>
      </c>
      <c r="G369" s="64" t="str">
        <f t="shared" si="5"/>
        <v/>
      </c>
      <c r="I369" s="64" t="str">
        <f>IF(J369="","",COUNT(I$3:I368)+1)</f>
        <v/>
      </c>
      <c r="J369" s="64" t="str">
        <f>IF(Menu!$D$12=$F369,'DATA SISWA'!B369,"")</f>
        <v/>
      </c>
      <c r="K369" s="64" t="str">
        <f>IF(Menu!$D$12=$F369,'DATA SISWA'!C369,"")</f>
        <v/>
      </c>
      <c r="L369" s="64" t="str">
        <f>IF(Menu!$D$12=$F369,'DATA SISWA'!D369,"")</f>
        <v/>
      </c>
    </row>
    <row r="370" spans="1:12" ht="15.75">
      <c r="A370" s="66">
        <v>368</v>
      </c>
      <c r="B370" s="165" t="s">
        <v>536</v>
      </c>
      <c r="C370" s="166" t="s">
        <v>365</v>
      </c>
      <c r="D370" s="167">
        <v>7921</v>
      </c>
      <c r="E370" s="168" t="s">
        <v>508</v>
      </c>
      <c r="F370" s="64" t="s">
        <v>509</v>
      </c>
      <c r="G370" s="64" t="str">
        <f t="shared" si="5"/>
        <v/>
      </c>
      <c r="I370" s="64" t="str">
        <f>IF(J370="","",COUNT(I$3:I369)+1)</f>
        <v/>
      </c>
      <c r="J370" s="64" t="str">
        <f>IF(Menu!$D$12=$F370,'DATA SISWA'!B370,"")</f>
        <v/>
      </c>
      <c r="K370" s="64" t="str">
        <f>IF(Menu!$D$12=$F370,'DATA SISWA'!C370,"")</f>
        <v/>
      </c>
      <c r="L370" s="64" t="str">
        <f>IF(Menu!$D$12=$F370,'DATA SISWA'!D370,"")</f>
        <v/>
      </c>
    </row>
    <row r="371" spans="1:12" ht="15.75">
      <c r="A371" s="66">
        <v>369</v>
      </c>
      <c r="B371" s="165" t="s">
        <v>537</v>
      </c>
      <c r="C371" s="166" t="s">
        <v>365</v>
      </c>
      <c r="D371" s="167">
        <v>7922</v>
      </c>
      <c r="E371" s="168" t="s">
        <v>508</v>
      </c>
      <c r="F371" s="64" t="s">
        <v>509</v>
      </c>
      <c r="G371" s="64" t="str">
        <f t="shared" si="5"/>
        <v/>
      </c>
      <c r="I371" s="64" t="str">
        <f>IF(J371="","",COUNT(I$3:I370)+1)</f>
        <v/>
      </c>
      <c r="J371" s="64" t="str">
        <f>IF(Menu!$D$12=$F371,'DATA SISWA'!B371,"")</f>
        <v/>
      </c>
      <c r="K371" s="64" t="str">
        <f>IF(Menu!$D$12=$F371,'DATA SISWA'!C371,"")</f>
        <v/>
      </c>
      <c r="L371" s="64" t="str">
        <f>IF(Menu!$D$12=$F371,'DATA SISWA'!D371,"")</f>
        <v/>
      </c>
    </row>
    <row r="372" spans="1:12" ht="15.75">
      <c r="A372" s="66">
        <v>370</v>
      </c>
      <c r="B372" s="165" t="s">
        <v>538</v>
      </c>
      <c r="C372" s="166" t="s">
        <v>365</v>
      </c>
      <c r="D372" s="167">
        <v>7923</v>
      </c>
      <c r="E372" s="168" t="s">
        <v>539</v>
      </c>
      <c r="F372" s="64" t="s">
        <v>540</v>
      </c>
      <c r="G372" s="64" t="str">
        <f t="shared" si="5"/>
        <v>X Akt &amp; Keuangan Lembaga 2</v>
      </c>
      <c r="I372" s="64" t="str">
        <f>IF(J372="","",COUNT(I$3:I371)+1)</f>
        <v/>
      </c>
      <c r="J372" s="64" t="str">
        <f>IF(Menu!$D$12=$F372,'DATA SISWA'!B372,"")</f>
        <v/>
      </c>
      <c r="K372" s="64" t="str">
        <f>IF(Menu!$D$12=$F372,'DATA SISWA'!C372,"")</f>
        <v/>
      </c>
      <c r="L372" s="64" t="str">
        <f>IF(Menu!$D$12=$F372,'DATA SISWA'!D372,"")</f>
        <v/>
      </c>
    </row>
    <row r="373" spans="1:12" ht="15.75">
      <c r="A373" s="66">
        <v>371</v>
      </c>
      <c r="B373" s="165" t="s">
        <v>541</v>
      </c>
      <c r="C373" s="166" t="s">
        <v>362</v>
      </c>
      <c r="D373" s="167">
        <v>7924</v>
      </c>
      <c r="E373" s="168" t="s">
        <v>539</v>
      </c>
      <c r="F373" s="64" t="s">
        <v>540</v>
      </c>
      <c r="G373" s="64" t="str">
        <f t="shared" si="5"/>
        <v/>
      </c>
      <c r="I373" s="64" t="str">
        <f>IF(J373="","",COUNT(I$3:I372)+1)</f>
        <v/>
      </c>
      <c r="J373" s="64" t="str">
        <f>IF(Menu!$D$12=$F373,'DATA SISWA'!B373,"")</f>
        <v/>
      </c>
      <c r="K373" s="64" t="str">
        <f>IF(Menu!$D$12=$F373,'DATA SISWA'!C373,"")</f>
        <v/>
      </c>
      <c r="L373" s="64" t="str">
        <f>IF(Menu!$D$12=$F373,'DATA SISWA'!D373,"")</f>
        <v/>
      </c>
    </row>
    <row r="374" spans="1:12" ht="15.75">
      <c r="A374" s="66">
        <v>372</v>
      </c>
      <c r="B374" s="165" t="s">
        <v>542</v>
      </c>
      <c r="C374" s="166" t="s">
        <v>365</v>
      </c>
      <c r="D374" s="167">
        <v>7925</v>
      </c>
      <c r="E374" s="168" t="s">
        <v>539</v>
      </c>
      <c r="F374" s="64" t="s">
        <v>540</v>
      </c>
      <c r="G374" s="64" t="str">
        <f t="shared" si="5"/>
        <v/>
      </c>
      <c r="I374" s="64" t="str">
        <f>IF(J374="","",COUNT(I$3:I373)+1)</f>
        <v/>
      </c>
      <c r="J374" s="64" t="str">
        <f>IF(Menu!$D$12=$F374,'DATA SISWA'!B374,"")</f>
        <v/>
      </c>
      <c r="K374" s="64" t="str">
        <f>IF(Menu!$D$12=$F374,'DATA SISWA'!C374,"")</f>
        <v/>
      </c>
      <c r="L374" s="64" t="str">
        <f>IF(Menu!$D$12=$F374,'DATA SISWA'!D374,"")</f>
        <v/>
      </c>
    </row>
    <row r="375" spans="1:12" ht="15.75">
      <c r="A375" s="66">
        <v>373</v>
      </c>
      <c r="B375" s="165" t="s">
        <v>543</v>
      </c>
      <c r="C375" s="166" t="s">
        <v>365</v>
      </c>
      <c r="D375" s="167">
        <v>7926</v>
      </c>
      <c r="E375" s="168" t="s">
        <v>539</v>
      </c>
      <c r="F375" s="64" t="s">
        <v>540</v>
      </c>
      <c r="G375" s="64" t="str">
        <f t="shared" si="5"/>
        <v/>
      </c>
      <c r="I375" s="64" t="str">
        <f>IF(J375="","",COUNT(I$3:I374)+1)</f>
        <v/>
      </c>
      <c r="J375" s="64" t="str">
        <f>IF(Menu!$D$12=$F375,'DATA SISWA'!B375,"")</f>
        <v/>
      </c>
      <c r="K375" s="64" t="str">
        <f>IF(Menu!$D$12=$F375,'DATA SISWA'!C375,"")</f>
        <v/>
      </c>
      <c r="L375" s="64" t="str">
        <f>IF(Menu!$D$12=$F375,'DATA SISWA'!D375,"")</f>
        <v/>
      </c>
    </row>
    <row r="376" spans="1:12" ht="15.75">
      <c r="A376" s="66">
        <v>374</v>
      </c>
      <c r="B376" s="165" t="s">
        <v>544</v>
      </c>
      <c r="C376" s="166" t="s">
        <v>365</v>
      </c>
      <c r="D376" s="167">
        <v>7927</v>
      </c>
      <c r="E376" s="168" t="s">
        <v>539</v>
      </c>
      <c r="F376" s="64" t="s">
        <v>540</v>
      </c>
      <c r="G376" s="64" t="str">
        <f t="shared" si="5"/>
        <v/>
      </c>
      <c r="I376" s="64" t="str">
        <f>IF(J376="","",COUNT(I$3:I375)+1)</f>
        <v/>
      </c>
      <c r="J376" s="64" t="str">
        <f>IF(Menu!$D$12=$F376,'DATA SISWA'!B376,"")</f>
        <v/>
      </c>
      <c r="K376" s="64" t="str">
        <f>IF(Menu!$D$12=$F376,'DATA SISWA'!C376,"")</f>
        <v/>
      </c>
      <c r="L376" s="64" t="str">
        <f>IF(Menu!$D$12=$F376,'DATA SISWA'!D376,"")</f>
        <v/>
      </c>
    </row>
    <row r="377" spans="1:12" ht="15.75">
      <c r="A377" s="66">
        <v>375</v>
      </c>
      <c r="B377" s="169" t="s">
        <v>545</v>
      </c>
      <c r="C377" s="167" t="s">
        <v>365</v>
      </c>
      <c r="D377" s="167">
        <v>7928</v>
      </c>
      <c r="E377" s="168" t="s">
        <v>539</v>
      </c>
      <c r="F377" s="64" t="s">
        <v>540</v>
      </c>
      <c r="G377" s="64" t="str">
        <f t="shared" si="5"/>
        <v/>
      </c>
      <c r="I377" s="64" t="str">
        <f>IF(J377="","",COUNT(I$3:I376)+1)</f>
        <v/>
      </c>
      <c r="J377" s="64" t="str">
        <f>IF(Menu!$D$12=$F377,'DATA SISWA'!B377,"")</f>
        <v/>
      </c>
      <c r="K377" s="64" t="str">
        <f>IF(Menu!$D$12=$F377,'DATA SISWA'!C377,"")</f>
        <v/>
      </c>
      <c r="L377" s="64" t="str">
        <f>IF(Menu!$D$12=$F377,'DATA SISWA'!D377,"")</f>
        <v/>
      </c>
    </row>
    <row r="378" spans="1:12" ht="15.75">
      <c r="A378" s="66">
        <v>376</v>
      </c>
      <c r="B378" s="170" t="s">
        <v>546</v>
      </c>
      <c r="C378" s="171" t="s">
        <v>365</v>
      </c>
      <c r="D378" s="167">
        <v>7929</v>
      </c>
      <c r="E378" s="168" t="s">
        <v>539</v>
      </c>
      <c r="F378" s="64" t="s">
        <v>540</v>
      </c>
      <c r="G378" s="64" t="str">
        <f t="shared" si="5"/>
        <v/>
      </c>
      <c r="I378" s="64" t="str">
        <f>IF(J378="","",COUNT(I$3:I377)+1)</f>
        <v/>
      </c>
      <c r="J378" s="64" t="str">
        <f>IF(Menu!$D$12=$F378,'DATA SISWA'!B378,"")</f>
        <v/>
      </c>
      <c r="K378" s="64" t="str">
        <f>IF(Menu!$D$12=$F378,'DATA SISWA'!C378,"")</f>
        <v/>
      </c>
      <c r="L378" s="64" t="str">
        <f>IF(Menu!$D$12=$F378,'DATA SISWA'!D378,"")</f>
        <v/>
      </c>
    </row>
    <row r="379" spans="1:12" ht="15.75">
      <c r="A379" s="66">
        <v>377</v>
      </c>
      <c r="B379" s="169" t="s">
        <v>547</v>
      </c>
      <c r="C379" s="167" t="s">
        <v>365</v>
      </c>
      <c r="D379" s="167">
        <v>7930</v>
      </c>
      <c r="E379" s="168" t="s">
        <v>539</v>
      </c>
      <c r="F379" s="64" t="s">
        <v>540</v>
      </c>
      <c r="G379" s="64" t="str">
        <f t="shared" si="5"/>
        <v/>
      </c>
      <c r="I379" s="64" t="str">
        <f>IF(J379="","",COUNT(I$3:I378)+1)</f>
        <v/>
      </c>
      <c r="J379" s="64" t="str">
        <f>IF(Menu!$D$12=$F379,'DATA SISWA'!B379,"")</f>
        <v/>
      </c>
      <c r="K379" s="64" t="str">
        <f>IF(Menu!$D$12=$F379,'DATA SISWA'!C379,"")</f>
        <v/>
      </c>
      <c r="L379" s="64" t="str">
        <f>IF(Menu!$D$12=$F379,'DATA SISWA'!D379,"")</f>
        <v/>
      </c>
    </row>
    <row r="380" spans="1:12" ht="15.75">
      <c r="A380" s="66">
        <v>378</v>
      </c>
      <c r="B380" s="172" t="s">
        <v>548</v>
      </c>
      <c r="C380" s="167" t="s">
        <v>365</v>
      </c>
      <c r="D380" s="167">
        <v>7931</v>
      </c>
      <c r="E380" s="168" t="s">
        <v>539</v>
      </c>
      <c r="F380" s="64" t="s">
        <v>540</v>
      </c>
      <c r="G380" s="64" t="str">
        <f t="shared" si="5"/>
        <v/>
      </c>
      <c r="I380" s="64" t="str">
        <f>IF(J380="","",COUNT(I$3:I379)+1)</f>
        <v/>
      </c>
      <c r="J380" s="64" t="str">
        <f>IF(Menu!$D$12=$F380,'DATA SISWA'!B380,"")</f>
        <v/>
      </c>
      <c r="K380" s="64" t="str">
        <f>IF(Menu!$D$12=$F380,'DATA SISWA'!C380,"")</f>
        <v/>
      </c>
      <c r="L380" s="64" t="str">
        <f>IF(Menu!$D$12=$F380,'DATA SISWA'!D380,"")</f>
        <v/>
      </c>
    </row>
    <row r="381" spans="1:12" ht="15.75">
      <c r="A381" s="66">
        <v>379</v>
      </c>
      <c r="B381" s="172" t="s">
        <v>549</v>
      </c>
      <c r="C381" s="167" t="s">
        <v>365</v>
      </c>
      <c r="D381" s="167">
        <v>7932</v>
      </c>
      <c r="E381" s="168" t="s">
        <v>539</v>
      </c>
      <c r="F381" s="64" t="s">
        <v>540</v>
      </c>
      <c r="G381" s="64" t="str">
        <f t="shared" si="5"/>
        <v/>
      </c>
      <c r="I381" s="64" t="str">
        <f>IF(J381="","",COUNT(I$3:I380)+1)</f>
        <v/>
      </c>
      <c r="J381" s="64" t="str">
        <f>IF(Menu!$D$12=$F381,'DATA SISWA'!B381,"")</f>
        <v/>
      </c>
      <c r="K381" s="64" t="str">
        <f>IF(Menu!$D$12=$F381,'DATA SISWA'!C381,"")</f>
        <v/>
      </c>
      <c r="L381" s="64" t="str">
        <f>IF(Menu!$D$12=$F381,'DATA SISWA'!D381,"")</f>
        <v/>
      </c>
    </row>
    <row r="382" spans="1:12" ht="25.5">
      <c r="A382" s="66">
        <v>380</v>
      </c>
      <c r="B382" s="172" t="s">
        <v>550</v>
      </c>
      <c r="C382" s="167" t="s">
        <v>365</v>
      </c>
      <c r="D382" s="167">
        <v>7933</v>
      </c>
      <c r="E382" s="168" t="s">
        <v>539</v>
      </c>
      <c r="F382" s="64" t="s">
        <v>540</v>
      </c>
      <c r="G382" s="64" t="str">
        <f t="shared" si="5"/>
        <v/>
      </c>
      <c r="I382" s="64" t="str">
        <f>IF(J382="","",COUNT(I$3:I381)+1)</f>
        <v/>
      </c>
      <c r="J382" s="64" t="str">
        <f>IF(Menu!$D$12=$F382,'DATA SISWA'!B382,"")</f>
        <v/>
      </c>
      <c r="K382" s="64" t="str">
        <f>IF(Menu!$D$12=$F382,'DATA SISWA'!C382,"")</f>
        <v/>
      </c>
      <c r="L382" s="64" t="str">
        <f>IF(Menu!$D$12=$F382,'DATA SISWA'!D382,"")</f>
        <v/>
      </c>
    </row>
    <row r="383" spans="1:12" ht="15.75">
      <c r="A383" s="66">
        <v>381</v>
      </c>
      <c r="B383" s="172" t="s">
        <v>551</v>
      </c>
      <c r="C383" s="167" t="s">
        <v>365</v>
      </c>
      <c r="D383" s="167">
        <v>7934</v>
      </c>
      <c r="E383" s="168" t="s">
        <v>539</v>
      </c>
      <c r="F383" s="64" t="s">
        <v>540</v>
      </c>
      <c r="G383" s="64" t="str">
        <f t="shared" si="5"/>
        <v/>
      </c>
      <c r="I383" s="64" t="str">
        <f>IF(J383="","",COUNT(I$3:I382)+1)</f>
        <v/>
      </c>
      <c r="J383" s="64" t="str">
        <f>IF(Menu!$D$12=$F383,'DATA SISWA'!B383,"")</f>
        <v/>
      </c>
      <c r="K383" s="64" t="str">
        <f>IF(Menu!$D$12=$F383,'DATA SISWA'!C383,"")</f>
        <v/>
      </c>
      <c r="L383" s="64" t="str">
        <f>IF(Menu!$D$12=$F383,'DATA SISWA'!D383,"")</f>
        <v/>
      </c>
    </row>
    <row r="384" spans="1:12" ht="15.75">
      <c r="A384" s="66">
        <v>382</v>
      </c>
      <c r="B384" s="170" t="s">
        <v>552</v>
      </c>
      <c r="C384" s="167" t="s">
        <v>365</v>
      </c>
      <c r="D384" s="167">
        <v>7935</v>
      </c>
      <c r="E384" s="168" t="s">
        <v>539</v>
      </c>
      <c r="F384" s="64" t="s">
        <v>540</v>
      </c>
      <c r="G384" s="64" t="str">
        <f t="shared" si="5"/>
        <v/>
      </c>
      <c r="I384" s="64" t="str">
        <f>IF(J384="","",COUNT(I$3:I383)+1)</f>
        <v/>
      </c>
      <c r="J384" s="64" t="str">
        <f>IF(Menu!$D$12=$F384,'DATA SISWA'!B384,"")</f>
        <v/>
      </c>
      <c r="K384" s="64" t="str">
        <f>IF(Menu!$D$12=$F384,'DATA SISWA'!C384,"")</f>
        <v/>
      </c>
      <c r="L384" s="64" t="str">
        <f>IF(Menu!$D$12=$F384,'DATA SISWA'!D384,"")</f>
        <v/>
      </c>
    </row>
    <row r="385" spans="1:12" ht="15.75">
      <c r="A385" s="66">
        <v>383</v>
      </c>
      <c r="B385" s="172" t="s">
        <v>553</v>
      </c>
      <c r="C385" s="167" t="s">
        <v>362</v>
      </c>
      <c r="D385" s="167">
        <v>7936</v>
      </c>
      <c r="E385" s="168" t="s">
        <v>539</v>
      </c>
      <c r="F385" s="64" t="s">
        <v>540</v>
      </c>
      <c r="G385" s="64" t="str">
        <f t="shared" si="5"/>
        <v/>
      </c>
      <c r="I385" s="64" t="str">
        <f>IF(J385="","",COUNT(I$3:I384)+1)</f>
        <v/>
      </c>
      <c r="J385" s="64" t="str">
        <f>IF(Menu!$D$12=$F385,'DATA SISWA'!B385,"")</f>
        <v/>
      </c>
      <c r="K385" s="64" t="str">
        <f>IF(Menu!$D$12=$F385,'DATA SISWA'!C385,"")</f>
        <v/>
      </c>
      <c r="L385" s="64" t="str">
        <f>IF(Menu!$D$12=$F385,'DATA SISWA'!D385,"")</f>
        <v/>
      </c>
    </row>
    <row r="386" spans="1:12" ht="15.75">
      <c r="A386" s="66">
        <v>384</v>
      </c>
      <c r="B386" s="172" t="s">
        <v>554</v>
      </c>
      <c r="C386" s="167" t="s">
        <v>362</v>
      </c>
      <c r="D386" s="167">
        <v>7937</v>
      </c>
      <c r="E386" s="168" t="s">
        <v>539</v>
      </c>
      <c r="F386" s="64" t="s">
        <v>540</v>
      </c>
      <c r="G386" s="64" t="str">
        <f t="shared" si="5"/>
        <v/>
      </c>
      <c r="I386" s="64" t="str">
        <f>IF(J386="","",COUNT(I$3:I385)+1)</f>
        <v/>
      </c>
      <c r="J386" s="64" t="str">
        <f>IF(Menu!$D$12=$F386,'DATA SISWA'!B386,"")</f>
        <v/>
      </c>
      <c r="K386" s="64" t="str">
        <f>IF(Menu!$D$12=$F386,'DATA SISWA'!C386,"")</f>
        <v/>
      </c>
      <c r="L386" s="64" t="str">
        <f>IF(Menu!$D$12=$F386,'DATA SISWA'!D386,"")</f>
        <v/>
      </c>
    </row>
    <row r="387" spans="1:12" ht="15.75">
      <c r="A387" s="66">
        <v>385</v>
      </c>
      <c r="B387" s="169" t="s">
        <v>555</v>
      </c>
      <c r="C387" s="167" t="s">
        <v>362</v>
      </c>
      <c r="D387" s="167">
        <v>7938</v>
      </c>
      <c r="E387" s="168" t="s">
        <v>539</v>
      </c>
      <c r="F387" s="64" t="s">
        <v>540</v>
      </c>
      <c r="G387" s="64" t="str">
        <f t="shared" si="5"/>
        <v/>
      </c>
      <c r="I387" s="64" t="str">
        <f>IF(J387="","",COUNT(I$3:I386)+1)</f>
        <v/>
      </c>
      <c r="J387" s="64" t="str">
        <f>IF(Menu!$D$12=$F387,'DATA SISWA'!B387,"")</f>
        <v/>
      </c>
      <c r="K387" s="64" t="str">
        <f>IF(Menu!$D$12=$F387,'DATA SISWA'!C387,"")</f>
        <v/>
      </c>
      <c r="L387" s="64" t="str">
        <f>IF(Menu!$D$12=$F387,'DATA SISWA'!D387,"")</f>
        <v/>
      </c>
    </row>
    <row r="388" spans="1:12" ht="15.75">
      <c r="A388" s="66">
        <v>386</v>
      </c>
      <c r="B388" s="169" t="s">
        <v>556</v>
      </c>
      <c r="C388" s="167" t="s">
        <v>365</v>
      </c>
      <c r="D388" s="167">
        <v>7939</v>
      </c>
      <c r="E388" s="168" t="s">
        <v>539</v>
      </c>
      <c r="F388" s="64" t="s">
        <v>540</v>
      </c>
      <c r="G388" s="64" t="str">
        <f t="shared" si="5"/>
        <v/>
      </c>
      <c r="I388" s="64" t="str">
        <f>IF(J388="","",COUNT(I$3:I387)+1)</f>
        <v/>
      </c>
      <c r="J388" s="64" t="str">
        <f>IF(Menu!$D$12=$F388,'DATA SISWA'!B388,"")</f>
        <v/>
      </c>
      <c r="K388" s="64" t="str">
        <f>IF(Menu!$D$12=$F388,'DATA SISWA'!C388,"")</f>
        <v/>
      </c>
      <c r="L388" s="64" t="str">
        <f>IF(Menu!$D$12=$F388,'DATA SISWA'!D388,"")</f>
        <v/>
      </c>
    </row>
    <row r="389" spans="1:12" ht="15.75">
      <c r="A389" s="66">
        <v>387</v>
      </c>
      <c r="B389" s="169" t="s">
        <v>557</v>
      </c>
      <c r="C389" s="167" t="s">
        <v>365</v>
      </c>
      <c r="D389" s="167">
        <v>7940</v>
      </c>
      <c r="E389" s="168" t="s">
        <v>539</v>
      </c>
      <c r="F389" s="64" t="s">
        <v>540</v>
      </c>
      <c r="G389" s="64" t="str">
        <f t="shared" ref="G389:G452" si="6">IF(F389=F388,"",F389)</f>
        <v/>
      </c>
      <c r="I389" s="64" t="str">
        <f>IF(J389="","",COUNT(I$3:I388)+1)</f>
        <v/>
      </c>
      <c r="J389" s="64" t="str">
        <f>IF(Menu!$D$12=$F389,'DATA SISWA'!B389,"")</f>
        <v/>
      </c>
      <c r="K389" s="64" t="str">
        <f>IF(Menu!$D$12=$F389,'DATA SISWA'!C389,"")</f>
        <v/>
      </c>
      <c r="L389" s="64" t="str">
        <f>IF(Menu!$D$12=$F389,'DATA SISWA'!D389,"")</f>
        <v/>
      </c>
    </row>
    <row r="390" spans="1:12" ht="15.75">
      <c r="A390" s="66">
        <v>388</v>
      </c>
      <c r="B390" s="170" t="s">
        <v>558</v>
      </c>
      <c r="C390" s="173" t="s">
        <v>365</v>
      </c>
      <c r="D390" s="167">
        <v>7941</v>
      </c>
      <c r="E390" s="168" t="s">
        <v>539</v>
      </c>
      <c r="F390" s="64" t="s">
        <v>540</v>
      </c>
      <c r="G390" s="64" t="str">
        <f t="shared" si="6"/>
        <v/>
      </c>
      <c r="I390" s="64" t="str">
        <f>IF(J390="","",COUNT(I$3:I389)+1)</f>
        <v/>
      </c>
      <c r="J390" s="64" t="str">
        <f>IF(Menu!$D$12=$F390,'DATA SISWA'!B390,"")</f>
        <v/>
      </c>
      <c r="K390" s="64" t="str">
        <f>IF(Menu!$D$12=$F390,'DATA SISWA'!C390,"")</f>
        <v/>
      </c>
      <c r="L390" s="64" t="str">
        <f>IF(Menu!$D$12=$F390,'DATA SISWA'!D390,"")</f>
        <v/>
      </c>
    </row>
    <row r="391" spans="1:12" ht="15.75">
      <c r="A391" s="66">
        <v>389</v>
      </c>
      <c r="B391" s="169" t="s">
        <v>559</v>
      </c>
      <c r="C391" s="167" t="s">
        <v>365</v>
      </c>
      <c r="D391" s="167">
        <v>7942</v>
      </c>
      <c r="E391" s="168" t="s">
        <v>539</v>
      </c>
      <c r="F391" s="64" t="s">
        <v>540</v>
      </c>
      <c r="G391" s="64" t="str">
        <f t="shared" si="6"/>
        <v/>
      </c>
      <c r="I391" s="64" t="str">
        <f>IF(J391="","",COUNT(I$3:I390)+1)</f>
        <v/>
      </c>
      <c r="J391" s="64" t="str">
        <f>IF(Menu!$D$12=$F391,'DATA SISWA'!B391,"")</f>
        <v/>
      </c>
      <c r="K391" s="64" t="str">
        <f>IF(Menu!$D$12=$F391,'DATA SISWA'!C391,"")</f>
        <v/>
      </c>
      <c r="L391" s="64" t="str">
        <f>IF(Menu!$D$12=$F391,'DATA SISWA'!D391,"")</f>
        <v/>
      </c>
    </row>
    <row r="392" spans="1:12" ht="15.75">
      <c r="A392" s="66">
        <v>390</v>
      </c>
      <c r="B392" s="172" t="s">
        <v>560</v>
      </c>
      <c r="C392" s="167" t="s">
        <v>365</v>
      </c>
      <c r="D392" s="167">
        <v>7943</v>
      </c>
      <c r="E392" s="168" t="s">
        <v>539</v>
      </c>
      <c r="F392" s="64" t="s">
        <v>540</v>
      </c>
      <c r="G392" s="64" t="str">
        <f t="shared" si="6"/>
        <v/>
      </c>
      <c r="I392" s="64" t="str">
        <f>IF(J392="","",COUNT(I$3:I391)+1)</f>
        <v/>
      </c>
      <c r="J392" s="64" t="str">
        <f>IF(Menu!$D$12=$F392,'DATA SISWA'!B392,"")</f>
        <v/>
      </c>
      <c r="K392" s="64" t="str">
        <f>IF(Menu!$D$12=$F392,'DATA SISWA'!C392,"")</f>
        <v/>
      </c>
      <c r="L392" s="64" t="str">
        <f>IF(Menu!$D$12=$F392,'DATA SISWA'!D392,"")</f>
        <v/>
      </c>
    </row>
    <row r="393" spans="1:12" ht="15.75">
      <c r="A393" s="66">
        <v>391</v>
      </c>
      <c r="B393" s="172" t="s">
        <v>561</v>
      </c>
      <c r="C393" s="167" t="s">
        <v>365</v>
      </c>
      <c r="D393" s="167">
        <v>7944</v>
      </c>
      <c r="E393" s="168" t="s">
        <v>539</v>
      </c>
      <c r="F393" s="64" t="s">
        <v>540</v>
      </c>
      <c r="G393" s="64" t="str">
        <f t="shared" si="6"/>
        <v/>
      </c>
      <c r="I393" s="64" t="str">
        <f>IF(J393="","",COUNT(I$3:I392)+1)</f>
        <v/>
      </c>
      <c r="J393" s="64" t="str">
        <f>IF(Menu!$D$12=$F393,'DATA SISWA'!B393,"")</f>
        <v/>
      </c>
      <c r="K393" s="64" t="str">
        <f>IF(Menu!$D$12=$F393,'DATA SISWA'!C393,"")</f>
        <v/>
      </c>
      <c r="L393" s="64" t="str">
        <f>IF(Menu!$D$12=$F393,'DATA SISWA'!D393,"")</f>
        <v/>
      </c>
    </row>
    <row r="394" spans="1:12" ht="15.75">
      <c r="A394" s="66">
        <v>392</v>
      </c>
      <c r="B394" s="172" t="s">
        <v>562</v>
      </c>
      <c r="C394" s="167" t="s">
        <v>365</v>
      </c>
      <c r="D394" s="167">
        <v>7945</v>
      </c>
      <c r="E394" s="168" t="s">
        <v>539</v>
      </c>
      <c r="F394" s="64" t="s">
        <v>540</v>
      </c>
      <c r="G394" s="64" t="str">
        <f t="shared" si="6"/>
        <v/>
      </c>
      <c r="I394" s="64" t="str">
        <f>IF(J394="","",COUNT(I$3:I393)+1)</f>
        <v/>
      </c>
      <c r="J394" s="64" t="str">
        <f>IF(Menu!$D$12=$F394,'DATA SISWA'!B394,"")</f>
        <v/>
      </c>
      <c r="K394" s="64" t="str">
        <f>IF(Menu!$D$12=$F394,'DATA SISWA'!C394,"")</f>
        <v/>
      </c>
      <c r="L394" s="64" t="str">
        <f>IF(Menu!$D$12=$F394,'DATA SISWA'!D394,"")</f>
        <v/>
      </c>
    </row>
    <row r="395" spans="1:12" ht="15.75">
      <c r="A395" s="66">
        <v>393</v>
      </c>
      <c r="B395" s="174" t="s">
        <v>563</v>
      </c>
      <c r="C395" s="175" t="s">
        <v>365</v>
      </c>
      <c r="D395" s="176">
        <v>7946</v>
      </c>
      <c r="E395" s="129" t="s">
        <v>539</v>
      </c>
      <c r="F395" s="64" t="s">
        <v>540</v>
      </c>
      <c r="G395" s="64" t="str">
        <f t="shared" si="6"/>
        <v/>
      </c>
      <c r="I395" s="64" t="str">
        <f>IF(J395="","",COUNT(I$3:I394)+1)</f>
        <v/>
      </c>
      <c r="J395" s="64" t="str">
        <f>IF(Menu!$D$12=$F395,'DATA SISWA'!B395,"")</f>
        <v/>
      </c>
      <c r="K395" s="64" t="str">
        <f>IF(Menu!$D$12=$F395,'DATA SISWA'!C395,"")</f>
        <v/>
      </c>
      <c r="L395" s="64" t="str">
        <f>IF(Menu!$D$12=$F395,'DATA SISWA'!D395,"")</f>
        <v/>
      </c>
    </row>
    <row r="396" spans="1:12" ht="15.75">
      <c r="A396" s="66">
        <v>394</v>
      </c>
      <c r="B396" s="174" t="s">
        <v>564</v>
      </c>
      <c r="C396" s="175" t="s">
        <v>365</v>
      </c>
      <c r="D396" s="176">
        <v>7947</v>
      </c>
      <c r="E396" s="129" t="s">
        <v>539</v>
      </c>
      <c r="F396" s="64" t="s">
        <v>540</v>
      </c>
      <c r="G396" s="64" t="str">
        <f t="shared" si="6"/>
        <v/>
      </c>
      <c r="I396" s="64" t="str">
        <f>IF(J396="","",COUNT(I$3:I395)+1)</f>
        <v/>
      </c>
      <c r="J396" s="64" t="str">
        <f>IF(Menu!$D$12=$F396,'DATA SISWA'!B396,"")</f>
        <v/>
      </c>
      <c r="K396" s="64" t="str">
        <f>IF(Menu!$D$12=$F396,'DATA SISWA'!C396,"")</f>
        <v/>
      </c>
      <c r="L396" s="64" t="str">
        <f>IF(Menu!$D$12=$F396,'DATA SISWA'!D396,"")</f>
        <v/>
      </c>
    </row>
    <row r="397" spans="1:12" ht="15.75">
      <c r="A397" s="66">
        <v>395</v>
      </c>
      <c r="B397" s="174" t="s">
        <v>565</v>
      </c>
      <c r="C397" s="175" t="s">
        <v>365</v>
      </c>
      <c r="D397" s="176">
        <v>7948</v>
      </c>
      <c r="E397" s="129" t="s">
        <v>539</v>
      </c>
      <c r="F397" s="64" t="s">
        <v>540</v>
      </c>
      <c r="G397" s="64" t="str">
        <f t="shared" si="6"/>
        <v/>
      </c>
      <c r="I397" s="64" t="str">
        <f>IF(J397="","",COUNT(I$3:I396)+1)</f>
        <v/>
      </c>
      <c r="J397" s="64" t="str">
        <f>IF(Menu!$D$12=$F397,'DATA SISWA'!B397,"")</f>
        <v/>
      </c>
      <c r="K397" s="64" t="str">
        <f>IF(Menu!$D$12=$F397,'DATA SISWA'!C397,"")</f>
        <v/>
      </c>
      <c r="L397" s="64" t="str">
        <f>IF(Menu!$D$12=$F397,'DATA SISWA'!D397,"")</f>
        <v/>
      </c>
    </row>
    <row r="398" spans="1:12" ht="15.75">
      <c r="A398" s="66">
        <v>396</v>
      </c>
      <c r="B398" s="174" t="s">
        <v>566</v>
      </c>
      <c r="C398" s="175" t="s">
        <v>362</v>
      </c>
      <c r="D398" s="176">
        <v>7949</v>
      </c>
      <c r="E398" s="129" t="s">
        <v>539</v>
      </c>
      <c r="F398" s="64" t="s">
        <v>540</v>
      </c>
      <c r="G398" s="64" t="str">
        <f t="shared" si="6"/>
        <v/>
      </c>
      <c r="I398" s="64" t="str">
        <f>IF(J398="","",COUNT(I$3:I397)+1)</f>
        <v/>
      </c>
      <c r="J398" s="64" t="str">
        <f>IF(Menu!$D$12=$F398,'DATA SISWA'!B398,"")</f>
        <v/>
      </c>
      <c r="K398" s="64" t="str">
        <f>IF(Menu!$D$12=$F398,'DATA SISWA'!C398,"")</f>
        <v/>
      </c>
      <c r="L398" s="64" t="str">
        <f>IF(Menu!$D$12=$F398,'DATA SISWA'!D398,"")</f>
        <v/>
      </c>
    </row>
    <row r="399" spans="1:12" ht="15.75">
      <c r="A399" s="66">
        <v>397</v>
      </c>
      <c r="B399" s="174" t="s">
        <v>567</v>
      </c>
      <c r="C399" s="175" t="s">
        <v>365</v>
      </c>
      <c r="D399" s="176">
        <v>7950</v>
      </c>
      <c r="E399" s="129" t="s">
        <v>539</v>
      </c>
      <c r="F399" s="64" t="s">
        <v>540</v>
      </c>
      <c r="G399" s="64" t="str">
        <f t="shared" si="6"/>
        <v/>
      </c>
      <c r="I399" s="64" t="str">
        <f>IF(J399="","",COUNT(I$3:I398)+1)</f>
        <v/>
      </c>
      <c r="J399" s="64" t="str">
        <f>IF(Menu!$D$12=$F399,'DATA SISWA'!B399,"")</f>
        <v/>
      </c>
      <c r="K399" s="64" t="str">
        <f>IF(Menu!$D$12=$F399,'DATA SISWA'!C399,"")</f>
        <v/>
      </c>
      <c r="L399" s="64" t="str">
        <f>IF(Menu!$D$12=$F399,'DATA SISWA'!D399,"")</f>
        <v/>
      </c>
    </row>
    <row r="400" spans="1:12" ht="19.5" customHeight="1">
      <c r="A400" s="66">
        <v>398</v>
      </c>
      <c r="B400" s="174" t="s">
        <v>568</v>
      </c>
      <c r="C400" s="175" t="s">
        <v>365</v>
      </c>
      <c r="D400" s="176">
        <v>7951</v>
      </c>
      <c r="E400" s="129" t="s">
        <v>539</v>
      </c>
      <c r="F400" s="64" t="s">
        <v>540</v>
      </c>
      <c r="G400" s="64" t="str">
        <f t="shared" si="6"/>
        <v/>
      </c>
      <c r="I400" s="64" t="str">
        <f>IF(J400="","",COUNT(I$3:I399)+1)</f>
        <v/>
      </c>
      <c r="J400" s="64" t="str">
        <f>IF(Menu!$D$12=$F400,'DATA SISWA'!B400,"")</f>
        <v/>
      </c>
      <c r="K400" s="64" t="str">
        <f>IF(Menu!$D$12=$F400,'DATA SISWA'!C400,"")</f>
        <v/>
      </c>
      <c r="L400" s="64" t="str">
        <f>IF(Menu!$D$12=$F400,'DATA SISWA'!D400,"")</f>
        <v/>
      </c>
    </row>
    <row r="401" spans="1:12" ht="19.5" customHeight="1">
      <c r="A401" s="66">
        <v>399</v>
      </c>
      <c r="B401" s="174" t="s">
        <v>569</v>
      </c>
      <c r="C401" s="175" t="s">
        <v>362</v>
      </c>
      <c r="D401" s="176">
        <v>7952</v>
      </c>
      <c r="E401" s="129" t="s">
        <v>539</v>
      </c>
      <c r="F401" s="64" t="s">
        <v>540</v>
      </c>
      <c r="G401" s="64" t="str">
        <f t="shared" si="6"/>
        <v/>
      </c>
      <c r="I401" s="64" t="str">
        <f>IF(J401="","",COUNT(I$3:I400)+1)</f>
        <v/>
      </c>
      <c r="J401" s="64" t="str">
        <f>IF(Menu!$D$12=$F401,'DATA SISWA'!B401,"")</f>
        <v/>
      </c>
      <c r="K401" s="64" t="str">
        <f>IF(Menu!$D$12=$F401,'DATA SISWA'!C401,"")</f>
        <v/>
      </c>
      <c r="L401" s="64" t="str">
        <f>IF(Menu!$D$12=$F401,'DATA SISWA'!D401,"")</f>
        <v/>
      </c>
    </row>
    <row r="402" spans="1:12" ht="19.5" customHeight="1">
      <c r="A402" s="66">
        <v>400</v>
      </c>
      <c r="B402" s="174" t="s">
        <v>570</v>
      </c>
      <c r="C402" s="175" t="s">
        <v>365</v>
      </c>
      <c r="D402" s="176">
        <v>7953</v>
      </c>
      <c r="E402" s="129" t="s">
        <v>571</v>
      </c>
      <c r="F402" s="64" t="s">
        <v>572</v>
      </c>
      <c r="G402" s="64" t="str">
        <f t="shared" si="6"/>
        <v>X Pb. &amp; Keuangan Makro</v>
      </c>
      <c r="I402" s="64" t="str">
        <f>IF(J402="","",COUNT(I$3:I401)+1)</f>
        <v/>
      </c>
      <c r="J402" s="64" t="str">
        <f>IF(Menu!$D$12=$F402,'DATA SISWA'!B402,"")</f>
        <v/>
      </c>
      <c r="K402" s="64" t="str">
        <f>IF(Menu!$D$12=$F402,'DATA SISWA'!C402,"")</f>
        <v/>
      </c>
      <c r="L402" s="64" t="str">
        <f>IF(Menu!$D$12=$F402,'DATA SISWA'!D402,"")</f>
        <v/>
      </c>
    </row>
    <row r="403" spans="1:12" ht="19.5" customHeight="1">
      <c r="A403" s="66">
        <v>401</v>
      </c>
      <c r="B403" s="174" t="s">
        <v>573</v>
      </c>
      <c r="C403" s="175" t="s">
        <v>365</v>
      </c>
      <c r="D403" s="176">
        <v>7954</v>
      </c>
      <c r="E403" s="129" t="s">
        <v>571</v>
      </c>
      <c r="F403" s="64" t="s">
        <v>572</v>
      </c>
      <c r="G403" s="64" t="str">
        <f t="shared" si="6"/>
        <v/>
      </c>
      <c r="I403" s="64" t="str">
        <f>IF(J403="","",COUNT(I$3:I402)+1)</f>
        <v/>
      </c>
      <c r="J403" s="64" t="str">
        <f>IF(Menu!$D$12=$F403,'DATA SISWA'!B403,"")</f>
        <v/>
      </c>
      <c r="K403" s="64" t="str">
        <f>IF(Menu!$D$12=$F403,'DATA SISWA'!C403,"")</f>
        <v/>
      </c>
      <c r="L403" s="64" t="str">
        <f>IF(Menu!$D$12=$F403,'DATA SISWA'!D403,"")</f>
        <v/>
      </c>
    </row>
    <row r="404" spans="1:12" ht="19.5" customHeight="1">
      <c r="A404" s="66">
        <v>402</v>
      </c>
      <c r="B404" s="174" t="s">
        <v>574</v>
      </c>
      <c r="C404" s="175" t="s">
        <v>365</v>
      </c>
      <c r="D404" s="176">
        <v>7955</v>
      </c>
      <c r="E404" s="129" t="s">
        <v>571</v>
      </c>
      <c r="F404" s="64" t="s">
        <v>572</v>
      </c>
      <c r="G404" s="64" t="str">
        <f t="shared" si="6"/>
        <v/>
      </c>
      <c r="I404" s="64" t="str">
        <f>IF(J404="","",COUNT(I$3:I403)+1)</f>
        <v/>
      </c>
      <c r="J404" s="64" t="str">
        <f>IF(Menu!$D$12=$F404,'DATA SISWA'!B404,"")</f>
        <v/>
      </c>
      <c r="K404" s="64" t="str">
        <f>IF(Menu!$D$12=$F404,'DATA SISWA'!C404,"")</f>
        <v/>
      </c>
      <c r="L404" s="64" t="str">
        <f>IF(Menu!$D$12=$F404,'DATA SISWA'!D404,"")</f>
        <v/>
      </c>
    </row>
    <row r="405" spans="1:12" ht="19.5" customHeight="1">
      <c r="A405" s="66">
        <v>403</v>
      </c>
      <c r="B405" s="174" t="s">
        <v>575</v>
      </c>
      <c r="C405" s="175" t="s">
        <v>365</v>
      </c>
      <c r="D405" s="176">
        <v>7984</v>
      </c>
      <c r="E405" s="129" t="s">
        <v>571</v>
      </c>
      <c r="F405" s="64" t="s">
        <v>572</v>
      </c>
      <c r="G405" s="64" t="str">
        <f t="shared" si="6"/>
        <v/>
      </c>
      <c r="I405" s="64" t="str">
        <f>IF(J405="","",COUNT(I$3:I404)+1)</f>
        <v/>
      </c>
      <c r="J405" s="64" t="str">
        <f>IF(Menu!$D$12=$F405,'DATA SISWA'!B405,"")</f>
        <v/>
      </c>
      <c r="K405" s="64" t="str">
        <f>IF(Menu!$D$12=$F405,'DATA SISWA'!C405,"")</f>
        <v/>
      </c>
      <c r="L405" s="64" t="str">
        <f>IF(Menu!$D$12=$F405,'DATA SISWA'!D405,"")</f>
        <v/>
      </c>
    </row>
    <row r="406" spans="1:12" ht="19.5" customHeight="1">
      <c r="A406" s="66">
        <v>404</v>
      </c>
      <c r="B406" s="174" t="s">
        <v>576</v>
      </c>
      <c r="C406" s="175" t="s">
        <v>365</v>
      </c>
      <c r="D406" s="176">
        <v>7956</v>
      </c>
      <c r="E406" s="129" t="s">
        <v>571</v>
      </c>
      <c r="F406" s="64" t="s">
        <v>572</v>
      </c>
      <c r="G406" s="64" t="str">
        <f t="shared" si="6"/>
        <v/>
      </c>
      <c r="I406" s="64" t="str">
        <f>IF(J406="","",COUNT(I$3:I405)+1)</f>
        <v/>
      </c>
      <c r="J406" s="64" t="str">
        <f>IF(Menu!$D$12=$F406,'DATA SISWA'!B406,"")</f>
        <v/>
      </c>
      <c r="K406" s="64" t="str">
        <f>IF(Menu!$D$12=$F406,'DATA SISWA'!C406,"")</f>
        <v/>
      </c>
      <c r="L406" s="64" t="str">
        <f>IF(Menu!$D$12=$F406,'DATA SISWA'!D406,"")</f>
        <v/>
      </c>
    </row>
    <row r="407" spans="1:12" ht="19.5" customHeight="1">
      <c r="A407" s="66">
        <v>405</v>
      </c>
      <c r="B407" s="174" t="s">
        <v>577</v>
      </c>
      <c r="C407" s="175" t="s">
        <v>362</v>
      </c>
      <c r="D407" s="176">
        <v>7957</v>
      </c>
      <c r="E407" s="129" t="s">
        <v>571</v>
      </c>
      <c r="F407" s="64" t="s">
        <v>572</v>
      </c>
      <c r="G407" s="64" t="str">
        <f t="shared" si="6"/>
        <v/>
      </c>
      <c r="I407" s="64" t="str">
        <f>IF(J407="","",COUNT(I$3:I406)+1)</f>
        <v/>
      </c>
      <c r="J407" s="64" t="str">
        <f>IF(Menu!$D$12=$F407,'DATA SISWA'!B407,"")</f>
        <v/>
      </c>
      <c r="K407" s="64" t="str">
        <f>IF(Menu!$D$12=$F407,'DATA SISWA'!C407,"")</f>
        <v/>
      </c>
      <c r="L407" s="64" t="str">
        <f>IF(Menu!$D$12=$F407,'DATA SISWA'!D407,"")</f>
        <v/>
      </c>
    </row>
    <row r="408" spans="1:12" ht="19.5" customHeight="1">
      <c r="A408" s="66">
        <v>406</v>
      </c>
      <c r="B408" s="177" t="s">
        <v>578</v>
      </c>
      <c r="C408" s="176" t="s">
        <v>362</v>
      </c>
      <c r="D408" s="176">
        <v>7958</v>
      </c>
      <c r="E408" s="129" t="s">
        <v>571</v>
      </c>
      <c r="F408" s="64" t="s">
        <v>572</v>
      </c>
      <c r="G408" s="64" t="str">
        <f t="shared" si="6"/>
        <v/>
      </c>
      <c r="I408" s="64" t="str">
        <f>IF(J408="","",COUNT(I$3:I407)+1)</f>
        <v/>
      </c>
      <c r="J408" s="64" t="str">
        <f>IF(Menu!$D$12=$F408,'DATA SISWA'!B408,"")</f>
        <v/>
      </c>
      <c r="K408" s="64" t="str">
        <f>IF(Menu!$D$12=$F408,'DATA SISWA'!C408,"")</f>
        <v/>
      </c>
      <c r="L408" s="64" t="str">
        <f>IF(Menu!$D$12=$F408,'DATA SISWA'!D408,"")</f>
        <v/>
      </c>
    </row>
    <row r="409" spans="1:12" ht="19.5" customHeight="1">
      <c r="A409" s="66">
        <v>407</v>
      </c>
      <c r="B409" s="124" t="s">
        <v>579</v>
      </c>
      <c r="C409" s="125" t="s">
        <v>362</v>
      </c>
      <c r="D409" s="176">
        <v>7959</v>
      </c>
      <c r="E409" s="129" t="s">
        <v>571</v>
      </c>
      <c r="F409" s="64" t="s">
        <v>572</v>
      </c>
      <c r="G409" s="64" t="str">
        <f t="shared" si="6"/>
        <v/>
      </c>
      <c r="I409" s="64" t="str">
        <f>IF(J409="","",COUNT(I$3:I408)+1)</f>
        <v/>
      </c>
      <c r="J409" s="64" t="str">
        <f>IF(Menu!$D$12=$F409,'DATA SISWA'!B409,"")</f>
        <v/>
      </c>
      <c r="K409" s="64" t="str">
        <f>IF(Menu!$D$12=$F409,'DATA SISWA'!C409,"")</f>
        <v/>
      </c>
      <c r="L409" s="64" t="str">
        <f>IF(Menu!$D$12=$F409,'DATA SISWA'!D409,"")</f>
        <v/>
      </c>
    </row>
    <row r="410" spans="1:12" ht="19.5" customHeight="1">
      <c r="A410" s="66">
        <v>408</v>
      </c>
      <c r="B410" s="177" t="s">
        <v>580</v>
      </c>
      <c r="C410" s="176" t="s">
        <v>362</v>
      </c>
      <c r="D410" s="176">
        <v>7960</v>
      </c>
      <c r="E410" s="129" t="s">
        <v>571</v>
      </c>
      <c r="F410" s="64" t="s">
        <v>572</v>
      </c>
      <c r="G410" s="64" t="str">
        <f t="shared" si="6"/>
        <v/>
      </c>
      <c r="I410" s="64" t="str">
        <f>IF(J410="","",COUNT(I$3:I409)+1)</f>
        <v/>
      </c>
      <c r="J410" s="64" t="str">
        <f>IF(Menu!$D$12=$F410,'DATA SISWA'!B410,"")</f>
        <v/>
      </c>
      <c r="K410" s="64" t="str">
        <f>IF(Menu!$D$12=$F410,'DATA SISWA'!C410,"")</f>
        <v/>
      </c>
      <c r="L410" s="64" t="str">
        <f>IF(Menu!$D$12=$F410,'DATA SISWA'!D410,"")</f>
        <v/>
      </c>
    </row>
    <row r="411" spans="1:12" ht="19.5" customHeight="1">
      <c r="A411" s="66">
        <v>409</v>
      </c>
      <c r="B411" s="177" t="s">
        <v>581</v>
      </c>
      <c r="C411" s="176" t="s">
        <v>365</v>
      </c>
      <c r="D411" s="178">
        <v>7961</v>
      </c>
      <c r="E411" s="129" t="s">
        <v>571</v>
      </c>
      <c r="F411" s="64" t="s">
        <v>572</v>
      </c>
      <c r="G411" s="64" t="str">
        <f t="shared" si="6"/>
        <v/>
      </c>
      <c r="I411" s="64" t="str">
        <f>IF(J411="","",COUNT(I$3:I410)+1)</f>
        <v/>
      </c>
      <c r="J411" s="64" t="str">
        <f>IF(Menu!$D$12=$F411,'DATA SISWA'!B411,"")</f>
        <v/>
      </c>
      <c r="K411" s="64" t="str">
        <f>IF(Menu!$D$12=$F411,'DATA SISWA'!C411,"")</f>
        <v/>
      </c>
      <c r="L411" s="64" t="str">
        <f>IF(Menu!$D$12=$F411,'DATA SISWA'!D411,"")</f>
        <v/>
      </c>
    </row>
    <row r="412" spans="1:12" ht="19.5" customHeight="1">
      <c r="A412" s="66">
        <v>410</v>
      </c>
      <c r="B412" s="177" t="s">
        <v>582</v>
      </c>
      <c r="C412" s="176" t="s">
        <v>365</v>
      </c>
      <c r="D412" s="176">
        <v>7962</v>
      </c>
      <c r="E412" s="129" t="s">
        <v>571</v>
      </c>
      <c r="F412" s="64" t="s">
        <v>572</v>
      </c>
      <c r="G412" s="64" t="str">
        <f t="shared" si="6"/>
        <v/>
      </c>
      <c r="I412" s="64" t="str">
        <f>IF(J412="","",COUNT(I$3:I411)+1)</f>
        <v/>
      </c>
      <c r="J412" s="64" t="str">
        <f>IF(Menu!$D$12=$F412,'DATA SISWA'!B412,"")</f>
        <v/>
      </c>
      <c r="K412" s="64" t="str">
        <f>IF(Menu!$D$12=$F412,'DATA SISWA'!C412,"")</f>
        <v/>
      </c>
      <c r="L412" s="64" t="str">
        <f>IF(Menu!$D$12=$F412,'DATA SISWA'!D412,"")</f>
        <v/>
      </c>
    </row>
    <row r="413" spans="1:12" ht="19.5" customHeight="1">
      <c r="A413" s="66">
        <v>411</v>
      </c>
      <c r="B413" s="177" t="s">
        <v>583</v>
      </c>
      <c r="C413" s="176" t="s">
        <v>362</v>
      </c>
      <c r="D413" s="176">
        <v>7963</v>
      </c>
      <c r="E413" s="129" t="s">
        <v>571</v>
      </c>
      <c r="F413" s="64" t="s">
        <v>572</v>
      </c>
      <c r="G413" s="64" t="str">
        <f t="shared" si="6"/>
        <v/>
      </c>
      <c r="I413" s="64" t="str">
        <f>IF(J413="","",COUNT(I$3:I412)+1)</f>
        <v/>
      </c>
      <c r="J413" s="64" t="str">
        <f>IF(Menu!$D$12=$F413,'DATA SISWA'!B413,"")</f>
        <v/>
      </c>
      <c r="K413" s="64" t="str">
        <f>IF(Menu!$D$12=$F413,'DATA SISWA'!C413,"")</f>
        <v/>
      </c>
      <c r="L413" s="64" t="str">
        <f>IF(Menu!$D$12=$F413,'DATA SISWA'!D413,"")</f>
        <v/>
      </c>
    </row>
    <row r="414" spans="1:12" ht="19.5" customHeight="1">
      <c r="A414" s="66">
        <v>412</v>
      </c>
      <c r="B414" s="177" t="s">
        <v>584</v>
      </c>
      <c r="C414" s="176" t="s">
        <v>362</v>
      </c>
      <c r="D414" s="176">
        <v>7964</v>
      </c>
      <c r="E414" s="129" t="s">
        <v>571</v>
      </c>
      <c r="F414" s="64" t="s">
        <v>572</v>
      </c>
      <c r="G414" s="64" t="str">
        <f t="shared" si="6"/>
        <v/>
      </c>
      <c r="I414" s="64" t="str">
        <f>IF(J414="","",COUNT(I$3:I413)+1)</f>
        <v/>
      </c>
      <c r="J414" s="64" t="str">
        <f>IF(Menu!$D$12=$F414,'DATA SISWA'!B414,"")</f>
        <v/>
      </c>
      <c r="K414" s="64" t="str">
        <f>IF(Menu!$D$12=$F414,'DATA SISWA'!C414,"")</f>
        <v/>
      </c>
      <c r="L414" s="64" t="str">
        <f>IF(Menu!$D$12=$F414,'DATA SISWA'!D414,"")</f>
        <v/>
      </c>
    </row>
    <row r="415" spans="1:12" ht="19.5" customHeight="1">
      <c r="A415" s="66">
        <v>413</v>
      </c>
      <c r="B415" s="177" t="s">
        <v>585</v>
      </c>
      <c r="C415" s="176" t="s">
        <v>362</v>
      </c>
      <c r="D415" s="176">
        <v>7965</v>
      </c>
      <c r="E415" s="129" t="s">
        <v>571</v>
      </c>
      <c r="F415" s="64" t="s">
        <v>572</v>
      </c>
      <c r="G415" s="64" t="str">
        <f t="shared" si="6"/>
        <v/>
      </c>
      <c r="I415" s="64" t="str">
        <f>IF(J415="","",COUNT(I$3:I414)+1)</f>
        <v/>
      </c>
      <c r="J415" s="64" t="str">
        <f>IF(Menu!$D$12=$F415,'DATA SISWA'!B415,"")</f>
        <v/>
      </c>
      <c r="K415" s="64" t="str">
        <f>IF(Menu!$D$12=$F415,'DATA SISWA'!C415,"")</f>
        <v/>
      </c>
      <c r="L415" s="64" t="str">
        <f>IF(Menu!$D$12=$F415,'DATA SISWA'!D415,"")</f>
        <v/>
      </c>
    </row>
    <row r="416" spans="1:12" ht="19.5" customHeight="1">
      <c r="A416" s="66">
        <v>414</v>
      </c>
      <c r="B416" s="177" t="s">
        <v>586</v>
      </c>
      <c r="C416" s="176" t="s">
        <v>362</v>
      </c>
      <c r="D416" s="176">
        <v>7966</v>
      </c>
      <c r="E416" s="129" t="s">
        <v>571</v>
      </c>
      <c r="F416" s="64" t="s">
        <v>572</v>
      </c>
      <c r="G416" s="64" t="str">
        <f t="shared" si="6"/>
        <v/>
      </c>
      <c r="I416" s="64" t="str">
        <f>IF(J416="","",COUNT(I$3:I415)+1)</f>
        <v/>
      </c>
      <c r="J416" s="64" t="str">
        <f>IF(Menu!$D$12=$F416,'DATA SISWA'!B416,"")</f>
        <v/>
      </c>
      <c r="K416" s="64" t="str">
        <f>IF(Menu!$D$12=$F416,'DATA SISWA'!C416,"")</f>
        <v/>
      </c>
      <c r="L416" s="64" t="str">
        <f>IF(Menu!$D$12=$F416,'DATA SISWA'!D416,"")</f>
        <v/>
      </c>
    </row>
    <row r="417" spans="1:12" ht="19.5" customHeight="1">
      <c r="A417" s="66">
        <v>415</v>
      </c>
      <c r="B417" s="177" t="s">
        <v>587</v>
      </c>
      <c r="C417" s="176" t="s">
        <v>365</v>
      </c>
      <c r="D417" s="176">
        <v>7967</v>
      </c>
      <c r="E417" s="129" t="s">
        <v>571</v>
      </c>
      <c r="F417" s="64" t="s">
        <v>572</v>
      </c>
      <c r="G417" s="64" t="str">
        <f t="shared" si="6"/>
        <v/>
      </c>
      <c r="I417" s="64" t="str">
        <f>IF(J417="","",COUNT(I$3:I416)+1)</f>
        <v/>
      </c>
      <c r="J417" s="64" t="str">
        <f>IF(Menu!$D$12=$F417,'DATA SISWA'!B417,"")</f>
        <v/>
      </c>
      <c r="K417" s="64" t="str">
        <f>IF(Menu!$D$12=$F417,'DATA SISWA'!C417,"")</f>
        <v/>
      </c>
      <c r="L417" s="64" t="str">
        <f>IF(Menu!$D$12=$F417,'DATA SISWA'!D417,"")</f>
        <v/>
      </c>
    </row>
    <row r="418" spans="1:12" ht="19.5" customHeight="1">
      <c r="A418" s="66">
        <v>416</v>
      </c>
      <c r="B418" s="177" t="s">
        <v>588</v>
      </c>
      <c r="C418" s="176" t="s">
        <v>365</v>
      </c>
      <c r="D418" s="179">
        <v>7968</v>
      </c>
      <c r="E418" s="129" t="s">
        <v>571</v>
      </c>
      <c r="F418" s="64" t="s">
        <v>572</v>
      </c>
      <c r="G418" s="64" t="str">
        <f t="shared" si="6"/>
        <v/>
      </c>
      <c r="I418" s="64" t="str">
        <f>IF(J418="","",COUNT(I$3:I417)+1)</f>
        <v/>
      </c>
      <c r="J418" s="64" t="str">
        <f>IF(Menu!$D$12=$F418,'DATA SISWA'!B418,"")</f>
        <v/>
      </c>
      <c r="K418" s="64" t="str">
        <f>IF(Menu!$D$12=$F418,'DATA SISWA'!C418,"")</f>
        <v/>
      </c>
      <c r="L418" s="64" t="str">
        <f>IF(Menu!$D$12=$F418,'DATA SISWA'!D418,"")</f>
        <v/>
      </c>
    </row>
    <row r="419" spans="1:12" ht="19.5" customHeight="1">
      <c r="A419" s="66">
        <v>417</v>
      </c>
      <c r="B419" s="124" t="s">
        <v>589</v>
      </c>
      <c r="C419" s="125" t="s">
        <v>365</v>
      </c>
      <c r="D419" s="176">
        <v>7969</v>
      </c>
      <c r="E419" s="129" t="s">
        <v>571</v>
      </c>
      <c r="F419" s="64" t="s">
        <v>572</v>
      </c>
      <c r="G419" s="64" t="str">
        <f t="shared" si="6"/>
        <v/>
      </c>
      <c r="I419" s="64" t="str">
        <f>IF(J419="","",COUNT(I$3:I418)+1)</f>
        <v/>
      </c>
      <c r="J419" s="64" t="str">
        <f>IF(Menu!$D$12=$F419,'DATA SISWA'!B419,"")</f>
        <v/>
      </c>
      <c r="K419" s="64" t="str">
        <f>IF(Menu!$D$12=$F419,'DATA SISWA'!C419,"")</f>
        <v/>
      </c>
      <c r="L419" s="64" t="str">
        <f>IF(Menu!$D$12=$F419,'DATA SISWA'!D419,"")</f>
        <v/>
      </c>
    </row>
    <row r="420" spans="1:12" ht="19.5" customHeight="1">
      <c r="A420" s="66">
        <v>418</v>
      </c>
      <c r="B420" s="177" t="s">
        <v>590</v>
      </c>
      <c r="C420" s="176" t="s">
        <v>365</v>
      </c>
      <c r="D420" s="176">
        <v>7970</v>
      </c>
      <c r="E420" s="129" t="s">
        <v>571</v>
      </c>
      <c r="F420" s="64" t="s">
        <v>572</v>
      </c>
      <c r="G420" s="64" t="str">
        <f t="shared" si="6"/>
        <v/>
      </c>
      <c r="I420" s="64" t="str">
        <f>IF(J420="","",COUNT(I$3:I419)+1)</f>
        <v/>
      </c>
      <c r="J420" s="64" t="str">
        <f>IF(Menu!$D$12=$F420,'DATA SISWA'!B420,"")</f>
        <v/>
      </c>
      <c r="K420" s="64" t="str">
        <f>IF(Menu!$D$12=$F420,'DATA SISWA'!C420,"")</f>
        <v/>
      </c>
      <c r="L420" s="64" t="str">
        <f>IF(Menu!$D$12=$F420,'DATA SISWA'!D420,"")</f>
        <v/>
      </c>
    </row>
    <row r="421" spans="1:12" ht="19.5" customHeight="1">
      <c r="A421" s="66">
        <v>419</v>
      </c>
      <c r="B421" s="177" t="s">
        <v>591</v>
      </c>
      <c r="C421" s="176" t="s">
        <v>365</v>
      </c>
      <c r="D421" s="176">
        <v>7971</v>
      </c>
      <c r="E421" s="129" t="s">
        <v>571</v>
      </c>
      <c r="F421" s="64" t="s">
        <v>572</v>
      </c>
      <c r="G421" s="64" t="str">
        <f t="shared" si="6"/>
        <v/>
      </c>
      <c r="I421" s="64" t="str">
        <f>IF(J421="","",COUNT(I$3:I420)+1)</f>
        <v/>
      </c>
      <c r="J421" s="64" t="str">
        <f>IF(Menu!$D$12=$F421,'DATA SISWA'!B421,"")</f>
        <v/>
      </c>
      <c r="K421" s="64" t="str">
        <f>IF(Menu!$D$12=$F421,'DATA SISWA'!C421,"")</f>
        <v/>
      </c>
      <c r="L421" s="64" t="str">
        <f>IF(Menu!$D$12=$F421,'DATA SISWA'!D421,"")</f>
        <v/>
      </c>
    </row>
    <row r="422" spans="1:12" ht="19.5" customHeight="1">
      <c r="A422" s="66">
        <v>420</v>
      </c>
      <c r="B422" s="177" t="s">
        <v>592</v>
      </c>
      <c r="C422" s="176" t="s">
        <v>365</v>
      </c>
      <c r="D422" s="178">
        <v>7972</v>
      </c>
      <c r="E422" s="129" t="s">
        <v>571</v>
      </c>
      <c r="F422" s="64" t="s">
        <v>572</v>
      </c>
      <c r="G422" s="64" t="str">
        <f t="shared" si="6"/>
        <v/>
      </c>
      <c r="I422" s="64" t="str">
        <f>IF(J422="","",COUNT(I$3:I421)+1)</f>
        <v/>
      </c>
      <c r="J422" s="64" t="str">
        <f>IF(Menu!$D$12=$F422,'DATA SISWA'!B422,"")</f>
        <v/>
      </c>
      <c r="K422" s="64" t="str">
        <f>IF(Menu!$D$12=$F422,'DATA SISWA'!C422,"")</f>
        <v/>
      </c>
      <c r="L422" s="64" t="str">
        <f>IF(Menu!$D$12=$F422,'DATA SISWA'!D422,"")</f>
        <v/>
      </c>
    </row>
    <row r="423" spans="1:12" ht="19.5" customHeight="1">
      <c r="A423" s="66">
        <v>421</v>
      </c>
      <c r="B423" s="177" t="s">
        <v>593</v>
      </c>
      <c r="C423" s="176" t="s">
        <v>365</v>
      </c>
      <c r="D423" s="176">
        <v>7973</v>
      </c>
      <c r="E423" s="129" t="s">
        <v>571</v>
      </c>
      <c r="F423" s="64" t="s">
        <v>572</v>
      </c>
      <c r="G423" s="64" t="str">
        <f t="shared" si="6"/>
        <v/>
      </c>
      <c r="I423" s="64" t="str">
        <f>IF(J423="","",COUNT(I$3:I422)+1)</f>
        <v/>
      </c>
      <c r="J423" s="64" t="str">
        <f>IF(Menu!$D$12=$F423,'DATA SISWA'!B423,"")</f>
        <v/>
      </c>
      <c r="K423" s="64" t="str">
        <f>IF(Menu!$D$12=$F423,'DATA SISWA'!C423,"")</f>
        <v/>
      </c>
      <c r="L423" s="64" t="str">
        <f>IF(Menu!$D$12=$F423,'DATA SISWA'!D423,"")</f>
        <v/>
      </c>
    </row>
    <row r="424" spans="1:12" ht="19.5" customHeight="1">
      <c r="A424" s="66">
        <v>422</v>
      </c>
      <c r="B424" s="177" t="s">
        <v>594</v>
      </c>
      <c r="C424" s="176" t="s">
        <v>365</v>
      </c>
      <c r="D424" s="176">
        <v>7974</v>
      </c>
      <c r="E424" s="129" t="s">
        <v>571</v>
      </c>
      <c r="F424" s="64" t="s">
        <v>572</v>
      </c>
      <c r="G424" s="64" t="str">
        <f t="shared" si="6"/>
        <v/>
      </c>
      <c r="I424" s="64" t="str">
        <f>IF(J424="","",COUNT(I$3:I423)+1)</f>
        <v/>
      </c>
      <c r="J424" s="64" t="str">
        <f>IF(Menu!$D$12=$F424,'DATA SISWA'!B424,"")</f>
        <v/>
      </c>
      <c r="K424" s="64" t="str">
        <f>IF(Menu!$D$12=$F424,'DATA SISWA'!C424,"")</f>
        <v/>
      </c>
      <c r="L424" s="64" t="str">
        <f>IF(Menu!$D$12=$F424,'DATA SISWA'!D424,"")</f>
        <v/>
      </c>
    </row>
    <row r="425" spans="1:12" ht="19.5" customHeight="1">
      <c r="A425" s="66">
        <v>423</v>
      </c>
      <c r="B425" s="177" t="s">
        <v>595</v>
      </c>
      <c r="C425" s="176" t="s">
        <v>365</v>
      </c>
      <c r="D425" s="176">
        <v>7975</v>
      </c>
      <c r="E425" s="129" t="s">
        <v>571</v>
      </c>
      <c r="F425" s="64" t="s">
        <v>572</v>
      </c>
      <c r="G425" s="64" t="str">
        <f t="shared" si="6"/>
        <v/>
      </c>
      <c r="I425" s="64" t="str">
        <f>IF(J425="","",COUNT(I$3:I424)+1)</f>
        <v/>
      </c>
      <c r="J425" s="64" t="str">
        <f>IF(Menu!$D$12=$F425,'DATA SISWA'!B425,"")</f>
        <v/>
      </c>
      <c r="K425" s="64" t="str">
        <f>IF(Menu!$D$12=$F425,'DATA SISWA'!C425,"")</f>
        <v/>
      </c>
      <c r="L425" s="64" t="str">
        <f>IF(Menu!$D$12=$F425,'DATA SISWA'!D425,"")</f>
        <v/>
      </c>
    </row>
    <row r="426" spans="1:12" ht="19.5" customHeight="1">
      <c r="A426" s="66">
        <v>424</v>
      </c>
      <c r="B426" s="177" t="s">
        <v>596</v>
      </c>
      <c r="C426" s="176" t="s">
        <v>365</v>
      </c>
      <c r="D426" s="176">
        <v>7976</v>
      </c>
      <c r="E426" s="129" t="s">
        <v>571</v>
      </c>
      <c r="F426" s="64" t="s">
        <v>572</v>
      </c>
      <c r="G426" s="64" t="str">
        <f t="shared" si="6"/>
        <v/>
      </c>
      <c r="I426" s="64" t="str">
        <f>IF(J426="","",COUNT(I$3:I425)+1)</f>
        <v/>
      </c>
      <c r="J426" s="64" t="str">
        <f>IF(Menu!$D$12=$F426,'DATA SISWA'!B426,"")</f>
        <v/>
      </c>
      <c r="K426" s="64" t="str">
        <f>IF(Menu!$D$12=$F426,'DATA SISWA'!C426,"")</f>
        <v/>
      </c>
      <c r="L426" s="64" t="str">
        <f>IF(Menu!$D$12=$F426,'DATA SISWA'!D426,"")</f>
        <v/>
      </c>
    </row>
    <row r="427" spans="1:12" ht="19.5" customHeight="1">
      <c r="A427" s="66">
        <v>425</v>
      </c>
      <c r="B427" s="180" t="s">
        <v>597</v>
      </c>
      <c r="C427" s="181" t="s">
        <v>365</v>
      </c>
      <c r="D427" s="182">
        <v>7977</v>
      </c>
      <c r="E427" s="183" t="s">
        <v>571</v>
      </c>
      <c r="F427" s="64" t="s">
        <v>572</v>
      </c>
      <c r="G427" s="64" t="str">
        <f t="shared" si="6"/>
        <v/>
      </c>
      <c r="I427" s="64" t="str">
        <f>IF(J427="","",COUNT(I$3:I426)+1)</f>
        <v/>
      </c>
      <c r="J427" s="64" t="str">
        <f>IF(Menu!$D$12=$F427,'DATA SISWA'!B427,"")</f>
        <v/>
      </c>
      <c r="K427" s="64" t="str">
        <f>IF(Menu!$D$12=$F427,'DATA SISWA'!C427,"")</f>
        <v/>
      </c>
      <c r="L427" s="64" t="str">
        <f>IF(Menu!$D$12=$F427,'DATA SISWA'!D427,"")</f>
        <v/>
      </c>
    </row>
    <row r="428" spans="1:12" ht="19.5" customHeight="1">
      <c r="A428" s="66">
        <v>426</v>
      </c>
      <c r="B428" s="180" t="s">
        <v>598</v>
      </c>
      <c r="C428" s="181" t="s">
        <v>365</v>
      </c>
      <c r="D428" s="182">
        <v>7978</v>
      </c>
      <c r="E428" s="183" t="s">
        <v>571</v>
      </c>
      <c r="F428" s="64" t="s">
        <v>572</v>
      </c>
      <c r="G428" s="64" t="str">
        <f t="shared" si="6"/>
        <v/>
      </c>
      <c r="I428" s="64" t="str">
        <f>IF(J428="","",COUNT(I$3:I427)+1)</f>
        <v/>
      </c>
      <c r="J428" s="64" t="str">
        <f>IF(Menu!$D$12=$F428,'DATA SISWA'!B428,"")</f>
        <v/>
      </c>
      <c r="K428" s="64" t="str">
        <f>IF(Menu!$D$12=$F428,'DATA SISWA'!C428,"")</f>
        <v/>
      </c>
      <c r="L428" s="64" t="str">
        <f>IF(Menu!$D$12=$F428,'DATA SISWA'!D428,"")</f>
        <v/>
      </c>
    </row>
    <row r="429" spans="1:12" ht="19.5" customHeight="1">
      <c r="A429" s="66">
        <v>427</v>
      </c>
      <c r="B429" s="180" t="s">
        <v>599</v>
      </c>
      <c r="C429" s="181" t="s">
        <v>365</v>
      </c>
      <c r="D429" s="182">
        <v>7979</v>
      </c>
      <c r="E429" s="183" t="s">
        <v>571</v>
      </c>
      <c r="F429" s="64" t="s">
        <v>572</v>
      </c>
      <c r="G429" s="64" t="str">
        <f t="shared" si="6"/>
        <v/>
      </c>
      <c r="I429" s="64" t="str">
        <f>IF(J429="","",COUNT(I$3:I428)+1)</f>
        <v/>
      </c>
      <c r="J429" s="64" t="str">
        <f>IF(Menu!$D$12=$F429,'DATA SISWA'!B429,"")</f>
        <v/>
      </c>
      <c r="K429" s="64" t="str">
        <f>IF(Menu!$D$12=$F429,'DATA SISWA'!C429,"")</f>
        <v/>
      </c>
      <c r="L429" s="64" t="str">
        <f>IF(Menu!$D$12=$F429,'DATA SISWA'!D429,"")</f>
        <v/>
      </c>
    </row>
    <row r="430" spans="1:12" ht="19.5" customHeight="1">
      <c r="A430" s="66">
        <v>428</v>
      </c>
      <c r="B430" s="180" t="s">
        <v>600</v>
      </c>
      <c r="C430" s="181" t="s">
        <v>362</v>
      </c>
      <c r="D430" s="182">
        <v>7980</v>
      </c>
      <c r="E430" s="183" t="s">
        <v>571</v>
      </c>
      <c r="F430" s="64" t="s">
        <v>572</v>
      </c>
      <c r="G430" s="64" t="str">
        <f t="shared" si="6"/>
        <v/>
      </c>
      <c r="I430" s="64" t="str">
        <f>IF(J430="","",COUNT(I$3:I429)+1)</f>
        <v/>
      </c>
      <c r="J430" s="64" t="str">
        <f>IF(Menu!$D$12=$F430,'DATA SISWA'!B430,"")</f>
        <v/>
      </c>
      <c r="K430" s="64" t="str">
        <f>IF(Menu!$D$12=$F430,'DATA SISWA'!C430,"")</f>
        <v/>
      </c>
      <c r="L430" s="64" t="str">
        <f>IF(Menu!$D$12=$F430,'DATA SISWA'!D430,"")</f>
        <v/>
      </c>
    </row>
    <row r="431" spans="1:12" ht="19.5" customHeight="1">
      <c r="A431" s="66">
        <v>429</v>
      </c>
      <c r="B431" s="180" t="s">
        <v>601</v>
      </c>
      <c r="C431" s="181" t="s">
        <v>365</v>
      </c>
      <c r="D431" s="182">
        <v>7982</v>
      </c>
      <c r="E431" s="183" t="s">
        <v>571</v>
      </c>
      <c r="F431" s="64" t="s">
        <v>572</v>
      </c>
      <c r="G431" s="64" t="str">
        <f t="shared" si="6"/>
        <v/>
      </c>
      <c r="I431" s="64" t="str">
        <f>IF(J431="","",COUNT(I$3:I430)+1)</f>
        <v/>
      </c>
      <c r="J431" s="64" t="str">
        <f>IF(Menu!$D$12=$F431,'DATA SISWA'!B431,"")</f>
        <v/>
      </c>
      <c r="K431" s="64" t="str">
        <f>IF(Menu!$D$12=$F431,'DATA SISWA'!C431,"")</f>
        <v/>
      </c>
      <c r="L431" s="64" t="str">
        <f>IF(Menu!$D$12=$F431,'DATA SISWA'!D431,"")</f>
        <v/>
      </c>
    </row>
    <row r="432" spans="1:12" ht="19.5" customHeight="1">
      <c r="A432" s="66">
        <v>430</v>
      </c>
      <c r="B432" s="180"/>
      <c r="C432" s="181"/>
      <c r="D432" s="182"/>
      <c r="E432" s="183"/>
      <c r="G432" s="64">
        <f t="shared" si="6"/>
        <v>0</v>
      </c>
      <c r="I432" s="64">
        <f>IF(J432="","",COUNT(I$3:I431)+1)</f>
        <v>1</v>
      </c>
      <c r="J432" s="64">
        <f>IF(Menu!$D$12=$F432,'DATA SISWA'!B432,"")</f>
        <v>0</v>
      </c>
      <c r="K432" s="64">
        <f>IF(Menu!$D$12=$F432,'DATA SISWA'!C432,"")</f>
        <v>0</v>
      </c>
      <c r="L432" s="64">
        <f>IF(Menu!$D$12=$F432,'DATA SISWA'!D432,"")</f>
        <v>0</v>
      </c>
    </row>
    <row r="433" spans="1:12" ht="19.5" customHeight="1">
      <c r="A433" s="66">
        <v>431</v>
      </c>
      <c r="B433" s="180"/>
      <c r="C433" s="181"/>
      <c r="D433" s="182"/>
      <c r="E433" s="183"/>
      <c r="G433" s="64" t="str">
        <f t="shared" si="6"/>
        <v/>
      </c>
      <c r="I433" s="64">
        <f>IF(J433="","",COUNT(I$3:I432)+1)</f>
        <v>2</v>
      </c>
      <c r="J433" s="64">
        <f>IF(Menu!$D$12=$F433,'DATA SISWA'!B433,"")</f>
        <v>0</v>
      </c>
      <c r="K433" s="64">
        <f>IF(Menu!$D$12=$F433,'DATA SISWA'!C433,"")</f>
        <v>0</v>
      </c>
      <c r="L433" s="64">
        <f>IF(Menu!$D$12=$F433,'DATA SISWA'!D433,"")</f>
        <v>0</v>
      </c>
    </row>
    <row r="434" spans="1:12" ht="19.5" customHeight="1">
      <c r="A434" s="66">
        <v>432</v>
      </c>
      <c r="B434" s="180"/>
      <c r="C434" s="181"/>
      <c r="D434" s="182"/>
      <c r="E434" s="183"/>
      <c r="G434" s="64" t="str">
        <f t="shared" si="6"/>
        <v/>
      </c>
      <c r="I434" s="64">
        <f>IF(J434="","",COUNT(I$3:I433)+1)</f>
        <v>3</v>
      </c>
      <c r="J434" s="64">
        <f>IF(Menu!$D$12=$F434,'DATA SISWA'!B434,"")</f>
        <v>0</v>
      </c>
      <c r="K434" s="64">
        <f>IF(Menu!$D$12=$F434,'DATA SISWA'!C434,"")</f>
        <v>0</v>
      </c>
      <c r="L434" s="64">
        <f>IF(Menu!$D$12=$F434,'DATA SISWA'!D434,"")</f>
        <v>0</v>
      </c>
    </row>
    <row r="435" spans="1:12" ht="19.5" customHeight="1">
      <c r="A435" s="66">
        <v>433</v>
      </c>
      <c r="B435" s="180"/>
      <c r="C435" s="181"/>
      <c r="D435" s="182"/>
      <c r="E435" s="183"/>
      <c r="G435" s="64" t="str">
        <f t="shared" si="6"/>
        <v/>
      </c>
      <c r="I435" s="64">
        <f>IF(J435="","",COUNT(I$3:I434)+1)</f>
        <v>4</v>
      </c>
      <c r="J435" s="64">
        <f>IF(Menu!$D$12=$F435,'DATA SISWA'!B435,"")</f>
        <v>0</v>
      </c>
      <c r="K435" s="64">
        <f>IF(Menu!$D$12=$F435,'DATA SISWA'!C435,"")</f>
        <v>0</v>
      </c>
      <c r="L435" s="64">
        <f>IF(Menu!$D$12=$F435,'DATA SISWA'!D435,"")</f>
        <v>0</v>
      </c>
    </row>
    <row r="436" spans="1:12" ht="19.5" customHeight="1">
      <c r="A436" s="66">
        <v>434</v>
      </c>
      <c r="B436" s="180" t="s">
        <v>333</v>
      </c>
      <c r="C436" s="181"/>
      <c r="D436" s="182">
        <v>7496</v>
      </c>
      <c r="E436" s="183" t="s">
        <v>332</v>
      </c>
      <c r="F436" s="64" t="s">
        <v>99</v>
      </c>
      <c r="G436" s="64" t="str">
        <f t="shared" si="6"/>
        <v>XI Pemasaran 2</v>
      </c>
      <c r="I436" s="64" t="str">
        <f>IF(J436="","",COUNT(I$3:I435)+1)</f>
        <v/>
      </c>
      <c r="J436" s="64" t="str">
        <f>IF(Menu!$D$12=$F436,'DATA SISWA'!B436,"")</f>
        <v/>
      </c>
      <c r="K436" s="64" t="str">
        <f>IF(Menu!$D$12=$F436,'DATA SISWA'!C436,"")</f>
        <v/>
      </c>
      <c r="L436" s="64" t="str">
        <f>IF(Menu!$D$12=$F436,'DATA SISWA'!D436,"")</f>
        <v/>
      </c>
    </row>
    <row r="437" spans="1:12" ht="19.5" customHeight="1">
      <c r="A437" s="66">
        <v>435</v>
      </c>
      <c r="B437" s="180" t="s">
        <v>334</v>
      </c>
      <c r="C437" s="181"/>
      <c r="D437" s="182">
        <v>7497</v>
      </c>
      <c r="E437" s="183" t="s">
        <v>332</v>
      </c>
      <c r="F437" s="64" t="s">
        <v>99</v>
      </c>
      <c r="G437" s="64" t="str">
        <f t="shared" si="6"/>
        <v/>
      </c>
      <c r="I437" s="64" t="str">
        <f>IF(J437="","",COUNT(I$3:I436)+1)</f>
        <v/>
      </c>
      <c r="J437" s="64" t="str">
        <f>IF(Menu!$D$12=$F437,'DATA SISWA'!B437,"")</f>
        <v/>
      </c>
      <c r="K437" s="64" t="str">
        <f>IF(Menu!$D$12=$F437,'DATA SISWA'!C437,"")</f>
        <v/>
      </c>
      <c r="L437" s="64" t="str">
        <f>IF(Menu!$D$12=$F437,'DATA SISWA'!D437,"")</f>
        <v/>
      </c>
    </row>
    <row r="438" spans="1:12" ht="19.5" customHeight="1">
      <c r="A438" s="66">
        <v>436</v>
      </c>
      <c r="B438" s="180" t="s">
        <v>335</v>
      </c>
      <c r="C438" s="181"/>
      <c r="D438" s="182">
        <v>7498</v>
      </c>
      <c r="E438" s="183" t="s">
        <v>332</v>
      </c>
      <c r="F438" s="64" t="s">
        <v>99</v>
      </c>
      <c r="G438" s="64" t="str">
        <f t="shared" si="6"/>
        <v/>
      </c>
      <c r="I438" s="64" t="str">
        <f>IF(J438="","",COUNT(I$3:I437)+1)</f>
        <v/>
      </c>
      <c r="J438" s="64" t="str">
        <f>IF(Menu!$D$12=$F438,'DATA SISWA'!B438,"")</f>
        <v/>
      </c>
      <c r="K438" s="64" t="str">
        <f>IF(Menu!$D$12=$F438,'DATA SISWA'!C438,"")</f>
        <v/>
      </c>
      <c r="L438" s="64" t="str">
        <f>IF(Menu!$D$12=$F438,'DATA SISWA'!D438,"")</f>
        <v/>
      </c>
    </row>
    <row r="439" spans="1:12" ht="19.5" customHeight="1">
      <c r="A439" s="66">
        <v>437</v>
      </c>
      <c r="B439" s="180" t="s">
        <v>336</v>
      </c>
      <c r="C439" s="181"/>
      <c r="D439" s="182">
        <v>7499</v>
      </c>
      <c r="E439" s="183" t="s">
        <v>332</v>
      </c>
      <c r="F439" s="64" t="s">
        <v>99</v>
      </c>
      <c r="G439" s="64" t="str">
        <f t="shared" si="6"/>
        <v/>
      </c>
      <c r="I439" s="64" t="str">
        <f>IF(J439="","",COUNT(I$3:I438)+1)</f>
        <v/>
      </c>
      <c r="J439" s="64" t="str">
        <f>IF(Menu!$D$12=$F439,'DATA SISWA'!B439,"")</f>
        <v/>
      </c>
      <c r="K439" s="64" t="str">
        <f>IF(Menu!$D$12=$F439,'DATA SISWA'!C439,"")</f>
        <v/>
      </c>
      <c r="L439" s="64" t="str">
        <f>IF(Menu!$D$12=$F439,'DATA SISWA'!D439,"")</f>
        <v/>
      </c>
    </row>
    <row r="440" spans="1:12" ht="19.5" customHeight="1">
      <c r="A440" s="66">
        <v>438</v>
      </c>
      <c r="B440" s="180" t="s">
        <v>337</v>
      </c>
      <c r="C440" s="181"/>
      <c r="D440" s="182">
        <v>7500</v>
      </c>
      <c r="E440" s="183" t="s">
        <v>332</v>
      </c>
      <c r="F440" s="64" t="s">
        <v>99</v>
      </c>
      <c r="G440" s="64" t="str">
        <f t="shared" si="6"/>
        <v/>
      </c>
      <c r="I440" s="64" t="str">
        <f>IF(J440="","",COUNT(I$3:I439)+1)</f>
        <v/>
      </c>
      <c r="J440" s="64" t="str">
        <f>IF(Menu!$D$12=$F440,'DATA SISWA'!B440,"")</f>
        <v/>
      </c>
      <c r="K440" s="64" t="str">
        <f>IF(Menu!$D$12=$F440,'DATA SISWA'!C440,"")</f>
        <v/>
      </c>
      <c r="L440" s="64" t="str">
        <f>IF(Menu!$D$12=$F440,'DATA SISWA'!D440,"")</f>
        <v/>
      </c>
    </row>
    <row r="441" spans="1:12" ht="19.5" customHeight="1">
      <c r="A441" s="66">
        <v>439</v>
      </c>
      <c r="B441" s="180" t="s">
        <v>338</v>
      </c>
      <c r="C441" s="181"/>
      <c r="D441" s="182">
        <v>7501</v>
      </c>
      <c r="E441" s="183" t="s">
        <v>332</v>
      </c>
      <c r="F441" s="64" t="s">
        <v>99</v>
      </c>
      <c r="G441" s="64" t="str">
        <f t="shared" si="6"/>
        <v/>
      </c>
      <c r="I441" s="64" t="str">
        <f>IF(J441="","",COUNT(I$3:I440)+1)</f>
        <v/>
      </c>
      <c r="J441" s="64" t="str">
        <f>IF(Menu!$D$12=$F441,'DATA SISWA'!B441,"")</f>
        <v/>
      </c>
      <c r="K441" s="64" t="str">
        <f>IF(Menu!$D$12=$F441,'DATA SISWA'!C441,"")</f>
        <v/>
      </c>
      <c r="L441" s="64" t="str">
        <f>IF(Menu!$D$12=$F441,'DATA SISWA'!D441,"")</f>
        <v/>
      </c>
    </row>
    <row r="442" spans="1:12" ht="19.5" customHeight="1">
      <c r="A442" s="66">
        <v>440</v>
      </c>
      <c r="B442" s="180" t="s">
        <v>339</v>
      </c>
      <c r="C442" s="181"/>
      <c r="D442" s="181">
        <v>7502</v>
      </c>
      <c r="E442" s="183" t="s">
        <v>332</v>
      </c>
      <c r="F442" s="64" t="s">
        <v>99</v>
      </c>
      <c r="G442" s="64" t="str">
        <f t="shared" si="6"/>
        <v/>
      </c>
      <c r="I442" s="64" t="str">
        <f>IF(J442="","",COUNT(I$3:I441)+1)</f>
        <v/>
      </c>
      <c r="J442" s="64" t="str">
        <f>IF(Menu!$D$12=$F442,'DATA SISWA'!B442,"")</f>
        <v/>
      </c>
      <c r="K442" s="64" t="str">
        <f>IF(Menu!$D$12=$F442,'DATA SISWA'!C442,"")</f>
        <v/>
      </c>
      <c r="L442" s="64" t="str">
        <f>IF(Menu!$D$12=$F442,'DATA SISWA'!D442,"")</f>
        <v/>
      </c>
    </row>
    <row r="443" spans="1:12" ht="19.5" customHeight="1">
      <c r="A443" s="66">
        <v>441</v>
      </c>
      <c r="B443" s="180" t="s">
        <v>340</v>
      </c>
      <c r="C443" s="181"/>
      <c r="D443" s="181">
        <v>7504</v>
      </c>
      <c r="E443" s="183" t="s">
        <v>332</v>
      </c>
      <c r="F443" s="64" t="s">
        <v>99</v>
      </c>
      <c r="G443" s="64" t="str">
        <f t="shared" si="6"/>
        <v/>
      </c>
      <c r="I443" s="64" t="str">
        <f>IF(J443="","",COUNT(I$3:I442)+1)</f>
        <v/>
      </c>
      <c r="J443" s="64" t="str">
        <f>IF(Menu!$D$12=$F443,'DATA SISWA'!B443,"")</f>
        <v/>
      </c>
      <c r="K443" s="64" t="str">
        <f>IF(Menu!$D$12=$F443,'DATA SISWA'!C443,"")</f>
        <v/>
      </c>
      <c r="L443" s="64" t="str">
        <f>IF(Menu!$D$12=$F443,'DATA SISWA'!D443,"")</f>
        <v/>
      </c>
    </row>
    <row r="444" spans="1:12" ht="19.5" customHeight="1">
      <c r="A444" s="66">
        <v>442</v>
      </c>
      <c r="B444" s="180" t="s">
        <v>341</v>
      </c>
      <c r="C444" s="181"/>
      <c r="D444" s="181">
        <v>7505</v>
      </c>
      <c r="E444" s="183" t="s">
        <v>332</v>
      </c>
      <c r="F444" s="64" t="s">
        <v>99</v>
      </c>
      <c r="G444" s="64" t="str">
        <f t="shared" si="6"/>
        <v/>
      </c>
      <c r="I444" s="64" t="str">
        <f>IF(J444="","",COUNT(I$3:I443)+1)</f>
        <v/>
      </c>
      <c r="J444" s="64" t="str">
        <f>IF(Menu!$D$12=$F444,'DATA SISWA'!B444,"")</f>
        <v/>
      </c>
      <c r="K444" s="64" t="str">
        <f>IF(Menu!$D$12=$F444,'DATA SISWA'!C444,"")</f>
        <v/>
      </c>
      <c r="L444" s="64" t="str">
        <f>IF(Menu!$D$12=$F444,'DATA SISWA'!D444,"")</f>
        <v/>
      </c>
    </row>
    <row r="445" spans="1:12" ht="19.5" customHeight="1">
      <c r="A445" s="66">
        <v>443</v>
      </c>
      <c r="B445" s="180" t="s">
        <v>342</v>
      </c>
      <c r="C445" s="181"/>
      <c r="D445" s="181">
        <v>7506</v>
      </c>
      <c r="E445" s="183" t="s">
        <v>332</v>
      </c>
      <c r="F445" s="64" t="s">
        <v>99</v>
      </c>
      <c r="G445" s="64" t="str">
        <f t="shared" si="6"/>
        <v/>
      </c>
      <c r="I445" s="64" t="str">
        <f>IF(J445="","",COUNT(I$3:I444)+1)</f>
        <v/>
      </c>
      <c r="J445" s="64" t="str">
        <f>IF(Menu!$D$12=$F445,'DATA SISWA'!B445,"")</f>
        <v/>
      </c>
      <c r="K445" s="64" t="str">
        <f>IF(Menu!$D$12=$F445,'DATA SISWA'!C445,"")</f>
        <v/>
      </c>
      <c r="L445" s="64" t="str">
        <f>IF(Menu!$D$12=$F445,'DATA SISWA'!D445,"")</f>
        <v/>
      </c>
    </row>
    <row r="446" spans="1:12" ht="19.5" customHeight="1">
      <c r="A446" s="66">
        <v>444</v>
      </c>
      <c r="B446" s="180" t="s">
        <v>343</v>
      </c>
      <c r="C446" s="181"/>
      <c r="D446" s="181">
        <v>7507</v>
      </c>
      <c r="E446" s="183" t="s">
        <v>332</v>
      </c>
      <c r="F446" s="64" t="s">
        <v>99</v>
      </c>
      <c r="G446" s="64" t="str">
        <f t="shared" si="6"/>
        <v/>
      </c>
      <c r="I446" s="64" t="str">
        <f>IF(J446="","",COUNT(I$3:I445)+1)</f>
        <v/>
      </c>
      <c r="J446" s="64" t="str">
        <f>IF(Menu!$D$12=$F446,'DATA SISWA'!B446,"")</f>
        <v/>
      </c>
      <c r="K446" s="64" t="str">
        <f>IF(Menu!$D$12=$F446,'DATA SISWA'!C446,"")</f>
        <v/>
      </c>
      <c r="L446" s="64" t="str">
        <f>IF(Menu!$D$12=$F446,'DATA SISWA'!D446,"")</f>
        <v/>
      </c>
    </row>
    <row r="447" spans="1:12" ht="19.5" customHeight="1">
      <c r="A447" s="66">
        <v>445</v>
      </c>
      <c r="B447" s="180" t="s">
        <v>344</v>
      </c>
      <c r="C447" s="181"/>
      <c r="D447" s="181">
        <v>7508</v>
      </c>
      <c r="E447" s="183" t="s">
        <v>332</v>
      </c>
      <c r="F447" s="64" t="s">
        <v>99</v>
      </c>
      <c r="G447" s="64" t="str">
        <f t="shared" si="6"/>
        <v/>
      </c>
      <c r="I447" s="64" t="str">
        <f>IF(J447="","",COUNT(I$3:I446)+1)</f>
        <v/>
      </c>
      <c r="J447" s="64" t="str">
        <f>IF(Menu!$D$12=$F447,'DATA SISWA'!B447,"")</f>
        <v/>
      </c>
      <c r="K447" s="64" t="str">
        <f>IF(Menu!$D$12=$F447,'DATA SISWA'!C447,"")</f>
        <v/>
      </c>
      <c r="L447" s="64" t="str">
        <f>IF(Menu!$D$12=$F447,'DATA SISWA'!D447,"")</f>
        <v/>
      </c>
    </row>
    <row r="448" spans="1:12" ht="19.5" customHeight="1">
      <c r="A448" s="66">
        <v>446</v>
      </c>
      <c r="B448" s="180" t="s">
        <v>345</v>
      </c>
      <c r="C448" s="181"/>
      <c r="D448" s="181">
        <v>7509</v>
      </c>
      <c r="E448" s="183" t="s">
        <v>332</v>
      </c>
      <c r="F448" s="64" t="s">
        <v>99</v>
      </c>
      <c r="G448" s="64" t="str">
        <f t="shared" si="6"/>
        <v/>
      </c>
      <c r="I448" s="64" t="str">
        <f>IF(J448="","",COUNT(I$3:I447)+1)</f>
        <v/>
      </c>
      <c r="J448" s="64" t="str">
        <f>IF(Menu!$D$12=$F448,'DATA SISWA'!B448,"")</f>
        <v/>
      </c>
      <c r="K448" s="64" t="str">
        <f>IF(Menu!$D$12=$F448,'DATA SISWA'!C448,"")</f>
        <v/>
      </c>
      <c r="L448" s="64" t="str">
        <f>IF(Menu!$D$12=$F448,'DATA SISWA'!D448,"")</f>
        <v/>
      </c>
    </row>
    <row r="449" spans="1:12" ht="19.5" customHeight="1">
      <c r="A449" s="66">
        <v>447</v>
      </c>
      <c r="B449" s="180" t="s">
        <v>346</v>
      </c>
      <c r="C449" s="181"/>
      <c r="D449" s="181">
        <v>7510</v>
      </c>
      <c r="E449" s="183" t="s">
        <v>332</v>
      </c>
      <c r="F449" s="64" t="s">
        <v>99</v>
      </c>
      <c r="G449" s="64" t="str">
        <f t="shared" si="6"/>
        <v/>
      </c>
      <c r="I449" s="64" t="str">
        <f>IF(J449="","",COUNT(I$3:I448)+1)</f>
        <v/>
      </c>
      <c r="J449" s="64" t="str">
        <f>IF(Menu!$D$12=$F449,'DATA SISWA'!B449,"")</f>
        <v/>
      </c>
      <c r="K449" s="64" t="str">
        <f>IF(Menu!$D$12=$F449,'DATA SISWA'!C449,"")</f>
        <v/>
      </c>
      <c r="L449" s="64" t="str">
        <f>IF(Menu!$D$12=$F449,'DATA SISWA'!D449,"")</f>
        <v/>
      </c>
    </row>
    <row r="450" spans="1:12" ht="19.5" customHeight="1">
      <c r="A450" s="66">
        <v>448</v>
      </c>
      <c r="B450" s="180" t="s">
        <v>347</v>
      </c>
      <c r="C450" s="181"/>
      <c r="D450" s="181">
        <v>7511</v>
      </c>
      <c r="E450" s="183" t="s">
        <v>332</v>
      </c>
      <c r="F450" s="64" t="s">
        <v>99</v>
      </c>
      <c r="G450" s="64" t="str">
        <f t="shared" si="6"/>
        <v/>
      </c>
      <c r="I450" s="64" t="str">
        <f>IF(J450="","",COUNT(I$3:I449)+1)</f>
        <v/>
      </c>
      <c r="J450" s="64" t="str">
        <f>IF(Menu!$D$12=$F450,'DATA SISWA'!B450,"")</f>
        <v/>
      </c>
      <c r="K450" s="64" t="str">
        <f>IF(Menu!$D$12=$F450,'DATA SISWA'!C450,"")</f>
        <v/>
      </c>
      <c r="L450" s="64" t="str">
        <f>IF(Menu!$D$12=$F450,'DATA SISWA'!D450,"")</f>
        <v/>
      </c>
    </row>
    <row r="451" spans="1:12" ht="19.5" customHeight="1">
      <c r="A451" s="66">
        <v>449</v>
      </c>
      <c r="B451" s="180" t="s">
        <v>348</v>
      </c>
      <c r="C451" s="181"/>
      <c r="D451" s="181">
        <v>7512</v>
      </c>
      <c r="E451" s="183" t="s">
        <v>332</v>
      </c>
      <c r="F451" s="64" t="s">
        <v>99</v>
      </c>
      <c r="G451" s="64" t="str">
        <f t="shared" si="6"/>
        <v/>
      </c>
      <c r="I451" s="64" t="str">
        <f>IF(J451="","",COUNT(I$3:I450)+1)</f>
        <v/>
      </c>
      <c r="J451" s="64" t="str">
        <f>IF(Menu!$D$12=$F451,'DATA SISWA'!B451,"")</f>
        <v/>
      </c>
      <c r="K451" s="64" t="str">
        <f>IF(Menu!$D$12=$F451,'DATA SISWA'!C451,"")</f>
        <v/>
      </c>
      <c r="L451" s="64" t="str">
        <f>IF(Menu!$D$12=$F451,'DATA SISWA'!D451,"")</f>
        <v/>
      </c>
    </row>
    <row r="452" spans="1:12" ht="19.5" customHeight="1">
      <c r="A452" s="66">
        <v>450</v>
      </c>
      <c r="B452" s="180" t="s">
        <v>349</v>
      </c>
      <c r="C452" s="181"/>
      <c r="D452" s="181">
        <v>7513</v>
      </c>
      <c r="E452" s="183" t="s">
        <v>332</v>
      </c>
      <c r="F452" s="64" t="s">
        <v>99</v>
      </c>
      <c r="G452" s="64" t="str">
        <f t="shared" si="6"/>
        <v/>
      </c>
      <c r="I452" s="64" t="str">
        <f>IF(J452="","",COUNT(I$3:I451)+1)</f>
        <v/>
      </c>
      <c r="J452" s="64" t="str">
        <f>IF(Menu!$D$12=$F452,'DATA SISWA'!B452,"")</f>
        <v/>
      </c>
      <c r="K452" s="64" t="str">
        <f>IF(Menu!$D$12=$F452,'DATA SISWA'!C452,"")</f>
        <v/>
      </c>
      <c r="L452" s="64" t="str">
        <f>IF(Menu!$D$12=$F452,'DATA SISWA'!D452,"")</f>
        <v/>
      </c>
    </row>
    <row r="453" spans="1:12" ht="19.5" customHeight="1">
      <c r="A453" s="66">
        <v>451</v>
      </c>
      <c r="B453" s="180" t="s">
        <v>350</v>
      </c>
      <c r="C453" s="181"/>
      <c r="D453" s="181">
        <v>7514</v>
      </c>
      <c r="E453" s="183" t="s">
        <v>332</v>
      </c>
      <c r="F453" s="64" t="s">
        <v>99</v>
      </c>
      <c r="G453" s="64" t="str">
        <f t="shared" ref="G453:G516" si="7">IF(F453=F452,"",F453)</f>
        <v/>
      </c>
      <c r="I453" s="64" t="str">
        <f>IF(J453="","",COUNT(I$3:I452)+1)</f>
        <v/>
      </c>
      <c r="J453" s="64" t="str">
        <f>IF(Menu!$D$12=$F453,'DATA SISWA'!B453,"")</f>
        <v/>
      </c>
      <c r="K453" s="64" t="str">
        <f>IF(Menu!$D$12=$F453,'DATA SISWA'!C453,"")</f>
        <v/>
      </c>
      <c r="L453" s="64" t="str">
        <f>IF(Menu!$D$12=$F453,'DATA SISWA'!D453,"")</f>
        <v/>
      </c>
    </row>
    <row r="454" spans="1:12" ht="19.5" customHeight="1">
      <c r="A454" s="66">
        <v>452</v>
      </c>
      <c r="B454" s="180" t="s">
        <v>351</v>
      </c>
      <c r="C454" s="181"/>
      <c r="D454" s="181">
        <v>7516</v>
      </c>
      <c r="E454" s="183" t="s">
        <v>332</v>
      </c>
      <c r="F454" s="64" t="s">
        <v>99</v>
      </c>
      <c r="G454" s="64" t="str">
        <f t="shared" si="7"/>
        <v/>
      </c>
      <c r="I454" s="64" t="str">
        <f>IF(J454="","",COUNT(I$3:I453)+1)</f>
        <v/>
      </c>
      <c r="J454" s="64" t="str">
        <f>IF(Menu!$D$12=$F454,'DATA SISWA'!B454,"")</f>
        <v/>
      </c>
      <c r="K454" s="64" t="str">
        <f>IF(Menu!$D$12=$F454,'DATA SISWA'!C454,"")</f>
        <v/>
      </c>
      <c r="L454" s="64" t="str">
        <f>IF(Menu!$D$12=$F454,'DATA SISWA'!D454,"")</f>
        <v/>
      </c>
    </row>
    <row r="455" spans="1:12" ht="19.5" customHeight="1">
      <c r="A455" s="66">
        <v>453</v>
      </c>
      <c r="B455" s="184" t="s">
        <v>352</v>
      </c>
      <c r="C455" s="185"/>
      <c r="D455" s="181">
        <v>7518</v>
      </c>
      <c r="E455" s="183" t="s">
        <v>332</v>
      </c>
      <c r="F455" s="64" t="s">
        <v>99</v>
      </c>
      <c r="G455" s="64" t="str">
        <f t="shared" si="7"/>
        <v/>
      </c>
      <c r="I455" s="64" t="str">
        <f>IF(J455="","",COUNT(I$3:I454)+1)</f>
        <v/>
      </c>
      <c r="J455" s="64" t="str">
        <f>IF(Menu!$D$12=$F455,'DATA SISWA'!B455,"")</f>
        <v/>
      </c>
      <c r="K455" s="64" t="str">
        <f>IF(Menu!$D$12=$F455,'DATA SISWA'!C455,"")</f>
        <v/>
      </c>
      <c r="L455" s="64" t="str">
        <f>IF(Menu!$D$12=$F455,'DATA SISWA'!D455,"")</f>
        <v/>
      </c>
    </row>
    <row r="456" spans="1:12" ht="19.5" customHeight="1">
      <c r="A456" s="66">
        <v>454</v>
      </c>
      <c r="B456" s="180" t="s">
        <v>353</v>
      </c>
      <c r="C456" s="181"/>
      <c r="D456" s="181">
        <v>7519</v>
      </c>
      <c r="E456" s="183" t="s">
        <v>332</v>
      </c>
      <c r="F456" s="64" t="s">
        <v>99</v>
      </c>
      <c r="G456" s="64" t="str">
        <f t="shared" si="7"/>
        <v/>
      </c>
      <c r="I456" s="64" t="str">
        <f>IF(J456="","",COUNT(I$3:I455)+1)</f>
        <v/>
      </c>
      <c r="J456" s="64" t="str">
        <f>IF(Menu!$D$12=$F456,'DATA SISWA'!B456,"")</f>
        <v/>
      </c>
      <c r="K456" s="64" t="str">
        <f>IF(Menu!$D$12=$F456,'DATA SISWA'!C456,"")</f>
        <v/>
      </c>
      <c r="L456" s="64" t="str">
        <f>IF(Menu!$D$12=$F456,'DATA SISWA'!D456,"")</f>
        <v/>
      </c>
    </row>
    <row r="457" spans="1:12" ht="19.5" customHeight="1">
      <c r="A457" s="66">
        <v>455</v>
      </c>
      <c r="B457" s="180" t="s">
        <v>354</v>
      </c>
      <c r="C457" s="181"/>
      <c r="D457" s="181">
        <v>7520</v>
      </c>
      <c r="E457" s="183" t="s">
        <v>332</v>
      </c>
      <c r="F457" s="64" t="s">
        <v>99</v>
      </c>
      <c r="G457" s="64" t="str">
        <f t="shared" si="7"/>
        <v/>
      </c>
      <c r="I457" s="64" t="str">
        <f>IF(J457="","",COUNT(I$3:I456)+1)</f>
        <v/>
      </c>
      <c r="J457" s="64" t="str">
        <f>IF(Menu!$D$12=$F457,'DATA SISWA'!B457,"")</f>
        <v/>
      </c>
      <c r="K457" s="64" t="str">
        <f>IF(Menu!$D$12=$F457,'DATA SISWA'!C457,"")</f>
        <v/>
      </c>
      <c r="L457" s="64" t="str">
        <f>IF(Menu!$D$12=$F457,'DATA SISWA'!D457,"")</f>
        <v/>
      </c>
    </row>
    <row r="458" spans="1:12" ht="19.5" customHeight="1">
      <c r="A458" s="66">
        <v>456</v>
      </c>
      <c r="B458" s="180" t="s">
        <v>355</v>
      </c>
      <c r="C458" s="181"/>
      <c r="D458" s="181">
        <v>7521</v>
      </c>
      <c r="E458" s="183" t="s">
        <v>332</v>
      </c>
      <c r="F458" s="64" t="s">
        <v>99</v>
      </c>
      <c r="G458" s="64" t="str">
        <f t="shared" si="7"/>
        <v/>
      </c>
      <c r="I458" s="64" t="str">
        <f>IF(J458="","",COUNT(I$3:I457)+1)</f>
        <v/>
      </c>
      <c r="J458" s="64" t="str">
        <f>IF(Menu!$D$12=$F458,'DATA SISWA'!B458,"")</f>
        <v/>
      </c>
      <c r="K458" s="64" t="str">
        <f>IF(Menu!$D$12=$F458,'DATA SISWA'!C458,"")</f>
        <v/>
      </c>
      <c r="L458" s="64" t="str">
        <f>IF(Menu!$D$12=$F458,'DATA SISWA'!D458,"")</f>
        <v/>
      </c>
    </row>
    <row r="459" spans="1:12" ht="19.5" customHeight="1">
      <c r="A459" s="66">
        <v>457</v>
      </c>
      <c r="B459" s="180" t="s">
        <v>356</v>
      </c>
      <c r="C459" s="181"/>
      <c r="D459" s="181">
        <v>7522</v>
      </c>
      <c r="E459" s="183" t="s">
        <v>332</v>
      </c>
      <c r="F459" s="64" t="s">
        <v>99</v>
      </c>
      <c r="G459" s="64" t="str">
        <f t="shared" si="7"/>
        <v/>
      </c>
      <c r="I459" s="64" t="str">
        <f>IF(J459="","",COUNT(I$3:I458)+1)</f>
        <v/>
      </c>
      <c r="J459" s="64" t="str">
        <f>IF(Menu!$D$12=$F459,'DATA SISWA'!B459,"")</f>
        <v/>
      </c>
      <c r="K459" s="64" t="str">
        <f>IF(Menu!$D$12=$F459,'DATA SISWA'!C459,"")</f>
        <v/>
      </c>
      <c r="L459" s="64" t="str">
        <f>IF(Menu!$D$12=$F459,'DATA SISWA'!D459,"")</f>
        <v/>
      </c>
    </row>
    <row r="460" spans="1:12" ht="19.5" customHeight="1">
      <c r="A460" s="66">
        <v>458</v>
      </c>
      <c r="B460" s="180" t="s">
        <v>357</v>
      </c>
      <c r="C460" s="181"/>
      <c r="D460" s="181">
        <v>7523</v>
      </c>
      <c r="E460" s="183" t="s">
        <v>332</v>
      </c>
      <c r="F460" s="64" t="s">
        <v>99</v>
      </c>
      <c r="G460" s="64" t="str">
        <f t="shared" si="7"/>
        <v/>
      </c>
      <c r="I460" s="64" t="str">
        <f>IF(J460="","",COUNT(I$3:I459)+1)</f>
        <v/>
      </c>
      <c r="J460" s="64" t="str">
        <f>IF(Menu!$D$12=$F460,'DATA SISWA'!B460,"")</f>
        <v/>
      </c>
      <c r="K460" s="64" t="str">
        <f>IF(Menu!$D$12=$F460,'DATA SISWA'!C460,"")</f>
        <v/>
      </c>
      <c r="L460" s="64" t="str">
        <f>IF(Menu!$D$12=$F460,'DATA SISWA'!D460,"")</f>
        <v/>
      </c>
    </row>
    <row r="461" spans="1:12" ht="15.75">
      <c r="A461" s="66">
        <v>459</v>
      </c>
      <c r="B461" s="180"/>
      <c r="C461" s="181"/>
      <c r="D461" s="181"/>
      <c r="E461" s="186"/>
      <c r="F461" s="64" t="s">
        <v>99</v>
      </c>
      <c r="G461" s="64" t="str">
        <f t="shared" si="7"/>
        <v/>
      </c>
      <c r="I461" s="64" t="str">
        <f>IF(J461="","",COUNT(I$3:I460)+1)</f>
        <v/>
      </c>
      <c r="J461" s="64" t="str">
        <f>IF(Menu!$D$12=$F461,'DATA SISWA'!B461,"")</f>
        <v/>
      </c>
      <c r="K461" s="64" t="str">
        <f>IF(Menu!$D$12=$F461,'DATA SISWA'!C461,"")</f>
        <v/>
      </c>
      <c r="L461" s="64" t="str">
        <f>IF(Menu!$D$12=$F461,'DATA SISWA'!D461,"")</f>
        <v/>
      </c>
    </row>
    <row r="462" spans="1:12" ht="15.75">
      <c r="A462" s="66">
        <v>460</v>
      </c>
      <c r="B462" s="184"/>
      <c r="C462" s="185"/>
      <c r="D462" s="181"/>
      <c r="E462" s="186"/>
      <c r="F462" s="64" t="s">
        <v>99</v>
      </c>
      <c r="G462" s="64" t="str">
        <f t="shared" si="7"/>
        <v/>
      </c>
      <c r="I462" s="64" t="str">
        <f>IF(J462="","",COUNT(I$3:I461)+1)</f>
        <v/>
      </c>
      <c r="J462" s="64" t="str">
        <f>IF(Menu!$D$12=$F462,'DATA SISWA'!B462,"")</f>
        <v/>
      </c>
      <c r="K462" s="64" t="str">
        <f>IF(Menu!$D$12=$F462,'DATA SISWA'!C462,"")</f>
        <v/>
      </c>
      <c r="L462" s="64" t="str">
        <f>IF(Menu!$D$12=$F462,'DATA SISWA'!D462,"")</f>
        <v/>
      </c>
    </row>
    <row r="463" spans="1:12" ht="15.75">
      <c r="A463" s="66">
        <v>461</v>
      </c>
      <c r="B463" s="180"/>
      <c r="C463" s="181"/>
      <c r="D463" s="181"/>
      <c r="E463" s="186"/>
      <c r="F463" s="64" t="s">
        <v>99</v>
      </c>
      <c r="G463" s="64" t="str">
        <f t="shared" si="7"/>
        <v/>
      </c>
      <c r="I463" s="64" t="str">
        <f>IF(J463="","",COUNT(I$3:I462)+1)</f>
        <v/>
      </c>
      <c r="J463" s="64" t="str">
        <f>IF(Menu!$D$12=$F463,'DATA SISWA'!B463,"")</f>
        <v/>
      </c>
      <c r="K463" s="64" t="str">
        <f>IF(Menu!$D$12=$F463,'DATA SISWA'!C463,"")</f>
        <v/>
      </c>
      <c r="L463" s="64" t="str">
        <f>IF(Menu!$D$12=$F463,'DATA SISWA'!D463,"")</f>
        <v/>
      </c>
    </row>
    <row r="464" spans="1:12" ht="15.75">
      <c r="A464" s="66">
        <v>462</v>
      </c>
      <c r="B464" s="180"/>
      <c r="C464" s="181"/>
      <c r="D464" s="181"/>
      <c r="E464" s="186"/>
      <c r="F464" s="64" t="s">
        <v>99</v>
      </c>
      <c r="G464" s="64" t="str">
        <f t="shared" si="7"/>
        <v/>
      </c>
      <c r="I464" s="64" t="str">
        <f>IF(J464="","",COUNT(I$3:I463)+1)</f>
        <v/>
      </c>
      <c r="J464" s="64" t="str">
        <f>IF(Menu!$D$12=$F464,'DATA SISWA'!B464,"")</f>
        <v/>
      </c>
      <c r="K464" s="64" t="str">
        <f>IF(Menu!$D$12=$F464,'DATA SISWA'!C464,"")</f>
        <v/>
      </c>
      <c r="L464" s="64" t="str">
        <f>IF(Menu!$D$12=$F464,'DATA SISWA'!D464,"")</f>
        <v/>
      </c>
    </row>
    <row r="465" spans="1:12" ht="15.75">
      <c r="A465" s="66">
        <v>463</v>
      </c>
      <c r="B465" s="180"/>
      <c r="C465" s="181"/>
      <c r="D465" s="181"/>
      <c r="E465" s="186"/>
      <c r="F465" s="64" t="s">
        <v>99</v>
      </c>
      <c r="G465" s="64" t="str">
        <f t="shared" si="7"/>
        <v/>
      </c>
      <c r="I465" s="64" t="str">
        <f>IF(J465="","",COUNT(I$3:I464)+1)</f>
        <v/>
      </c>
      <c r="J465" s="64" t="str">
        <f>IF(Menu!$D$12=$F465,'DATA SISWA'!B465,"")</f>
        <v/>
      </c>
      <c r="K465" s="64" t="str">
        <f>IF(Menu!$D$12=$F465,'DATA SISWA'!C465,"")</f>
        <v/>
      </c>
      <c r="L465" s="64" t="str">
        <f>IF(Menu!$D$12=$F465,'DATA SISWA'!D465,"")</f>
        <v/>
      </c>
    </row>
    <row r="466" spans="1:12" ht="15.75">
      <c r="A466" s="66">
        <v>464</v>
      </c>
      <c r="B466" s="180"/>
      <c r="C466" s="181"/>
      <c r="D466" s="181"/>
      <c r="E466" s="186"/>
      <c r="F466" s="64" t="s">
        <v>99</v>
      </c>
      <c r="G466" s="64" t="str">
        <f t="shared" si="7"/>
        <v/>
      </c>
      <c r="I466" s="64" t="str">
        <f>IF(J466="","",COUNT(I$3:I465)+1)</f>
        <v/>
      </c>
      <c r="J466" s="64" t="str">
        <f>IF(Menu!$D$12=$F466,'DATA SISWA'!B466,"")</f>
        <v/>
      </c>
      <c r="K466" s="64" t="str">
        <f>IF(Menu!$D$12=$F466,'DATA SISWA'!C466,"")</f>
        <v/>
      </c>
      <c r="L466" s="64" t="str">
        <f>IF(Menu!$D$12=$F466,'DATA SISWA'!D466,"")</f>
        <v/>
      </c>
    </row>
    <row r="467" spans="1:12" ht="15.75">
      <c r="A467" s="66">
        <v>465</v>
      </c>
      <c r="B467" s="180"/>
      <c r="C467" s="181"/>
      <c r="D467" s="181"/>
      <c r="E467" s="186"/>
      <c r="F467" s="64" t="s">
        <v>99</v>
      </c>
      <c r="G467" s="64" t="str">
        <f t="shared" si="7"/>
        <v/>
      </c>
      <c r="I467" s="64" t="str">
        <f>IF(J467="","",COUNT(I$3:I466)+1)</f>
        <v/>
      </c>
      <c r="J467" s="64" t="str">
        <f>IF(Menu!$D$12=$F467,'DATA SISWA'!B467,"")</f>
        <v/>
      </c>
      <c r="K467" s="64" t="str">
        <f>IF(Menu!$D$12=$F467,'DATA SISWA'!C467,"")</f>
        <v/>
      </c>
      <c r="L467" s="64" t="str">
        <f>IF(Menu!$D$12=$F467,'DATA SISWA'!D467,"")</f>
        <v/>
      </c>
    </row>
    <row r="468" spans="1:12" ht="15.75">
      <c r="A468" s="66">
        <v>466</v>
      </c>
      <c r="B468" s="180"/>
      <c r="C468" s="181"/>
      <c r="D468" s="181"/>
      <c r="E468" s="186"/>
      <c r="F468" s="64" t="s">
        <v>99</v>
      </c>
      <c r="G468" s="64" t="str">
        <f t="shared" si="7"/>
        <v/>
      </c>
      <c r="I468" s="64" t="str">
        <f>IF(J468="","",COUNT(I$3:I467)+1)</f>
        <v/>
      </c>
      <c r="J468" s="64" t="str">
        <f>IF(Menu!$D$12=$F468,'DATA SISWA'!B468,"")</f>
        <v/>
      </c>
      <c r="K468" s="64" t="str">
        <f>IF(Menu!$D$12=$F468,'DATA SISWA'!C468,"")</f>
        <v/>
      </c>
      <c r="L468" s="64" t="str">
        <f>IF(Menu!$D$12=$F468,'DATA SISWA'!D468,"")</f>
        <v/>
      </c>
    </row>
    <row r="469" spans="1:12" ht="15.75">
      <c r="A469" s="66">
        <v>467</v>
      </c>
      <c r="B469" s="180"/>
      <c r="C469" s="181"/>
      <c r="D469" s="181"/>
      <c r="E469" s="186"/>
      <c r="F469" s="64" t="s">
        <v>99</v>
      </c>
      <c r="G469" s="64" t="str">
        <f t="shared" si="7"/>
        <v/>
      </c>
      <c r="I469" s="64" t="str">
        <f>IF(J469="","",COUNT(I$3:I468)+1)</f>
        <v/>
      </c>
      <c r="J469" s="64" t="str">
        <f>IF(Menu!$D$12=$F469,'DATA SISWA'!B469,"")</f>
        <v/>
      </c>
      <c r="K469" s="64" t="str">
        <f>IF(Menu!$D$12=$F469,'DATA SISWA'!C469,"")</f>
        <v/>
      </c>
      <c r="L469" s="64" t="str">
        <f>IF(Menu!$D$12=$F469,'DATA SISWA'!D469,"")</f>
        <v/>
      </c>
    </row>
    <row r="470" spans="1:12" ht="15.75">
      <c r="A470" s="66">
        <v>468</v>
      </c>
      <c r="B470" s="180"/>
      <c r="C470" s="181"/>
      <c r="D470" s="181"/>
      <c r="E470" s="186"/>
      <c r="F470" s="64" t="s">
        <v>99</v>
      </c>
      <c r="G470" s="64" t="str">
        <f t="shared" si="7"/>
        <v/>
      </c>
      <c r="I470" s="64" t="str">
        <f>IF(J470="","",COUNT(I$3:I469)+1)</f>
        <v/>
      </c>
      <c r="J470" s="64" t="str">
        <f>IF(Menu!$D$12=$F470,'DATA SISWA'!B470,"")</f>
        <v/>
      </c>
      <c r="K470" s="64" t="str">
        <f>IF(Menu!$D$12=$F470,'DATA SISWA'!C470,"")</f>
        <v/>
      </c>
      <c r="L470" s="64" t="str">
        <f>IF(Menu!$D$12=$F470,'DATA SISWA'!D470,"")</f>
        <v/>
      </c>
    </row>
    <row r="471" spans="1:12" ht="15.75">
      <c r="A471" s="66">
        <v>469</v>
      </c>
      <c r="B471" s="180"/>
      <c r="C471" s="181"/>
      <c r="D471" s="181"/>
      <c r="E471" s="186"/>
      <c r="F471" s="64" t="s">
        <v>99</v>
      </c>
      <c r="G471" s="64" t="str">
        <f t="shared" si="7"/>
        <v/>
      </c>
      <c r="I471" s="64" t="str">
        <f>IF(J471="","",COUNT(I$3:I470)+1)</f>
        <v/>
      </c>
      <c r="J471" s="64" t="str">
        <f>IF(Menu!$D$12=$F471,'DATA SISWA'!B471,"")</f>
        <v/>
      </c>
      <c r="K471" s="64" t="str">
        <f>IF(Menu!$D$12=$F471,'DATA SISWA'!C471,"")</f>
        <v/>
      </c>
      <c r="L471" s="64" t="str">
        <f>IF(Menu!$D$12=$F471,'DATA SISWA'!D471,"")</f>
        <v/>
      </c>
    </row>
    <row r="472" spans="1:12" ht="15.75">
      <c r="A472" s="66">
        <v>470</v>
      </c>
      <c r="B472" s="180"/>
      <c r="C472" s="181"/>
      <c r="D472" s="181"/>
      <c r="E472" s="186"/>
      <c r="F472" s="64" t="s">
        <v>99</v>
      </c>
      <c r="G472" s="64" t="str">
        <f t="shared" si="7"/>
        <v/>
      </c>
      <c r="I472" s="64" t="str">
        <f>IF(J472="","",COUNT(I$3:I471)+1)</f>
        <v/>
      </c>
      <c r="J472" s="64" t="str">
        <f>IF(Menu!$D$12=$F472,'DATA SISWA'!B472,"")</f>
        <v/>
      </c>
      <c r="K472" s="64" t="str">
        <f>IF(Menu!$D$12=$F472,'DATA SISWA'!C472,"")</f>
        <v/>
      </c>
      <c r="L472" s="64" t="str">
        <f>IF(Menu!$D$12=$F472,'DATA SISWA'!D472,"")</f>
        <v/>
      </c>
    </row>
    <row r="473" spans="1:12" ht="15.75">
      <c r="A473" s="66">
        <v>471</v>
      </c>
      <c r="B473" s="180"/>
      <c r="C473" s="181"/>
      <c r="D473" s="181"/>
      <c r="E473" s="186"/>
      <c r="F473" s="64" t="s">
        <v>99</v>
      </c>
      <c r="G473" s="64" t="str">
        <f t="shared" si="7"/>
        <v/>
      </c>
      <c r="I473" s="64" t="str">
        <f>IF(J473="","",COUNT(I$3:I472)+1)</f>
        <v/>
      </c>
      <c r="J473" s="64" t="str">
        <f>IF(Menu!$D$12=$F473,'DATA SISWA'!B473,"")</f>
        <v/>
      </c>
      <c r="K473" s="64" t="str">
        <f>IF(Menu!$D$12=$F473,'DATA SISWA'!C473,"")</f>
        <v/>
      </c>
      <c r="L473" s="64" t="str">
        <f>IF(Menu!$D$12=$F473,'DATA SISWA'!D473,"")</f>
        <v/>
      </c>
    </row>
    <row r="474" spans="1:12" ht="15.75">
      <c r="A474" s="66">
        <v>472</v>
      </c>
      <c r="B474" s="187"/>
      <c r="C474" s="188"/>
      <c r="D474" s="188"/>
      <c r="E474" s="189"/>
      <c r="G474" s="64">
        <f t="shared" si="7"/>
        <v>0</v>
      </c>
      <c r="I474" s="64">
        <f>IF(J474="","",COUNT(I$3:I473)+1)</f>
        <v>5</v>
      </c>
      <c r="J474" s="64">
        <f>IF(Menu!$D$12=$F474,'DATA SISWA'!B474,"")</f>
        <v>0</v>
      </c>
      <c r="K474" s="64">
        <f>IF(Menu!$D$12=$F474,'DATA SISWA'!C474,"")</f>
        <v>0</v>
      </c>
      <c r="L474" s="64">
        <f>IF(Menu!$D$12=$F474,'DATA SISWA'!D474,"")</f>
        <v>0</v>
      </c>
    </row>
    <row r="475" spans="1:12" ht="15.75">
      <c r="A475" s="66">
        <v>473</v>
      </c>
      <c r="B475" s="187"/>
      <c r="C475" s="188"/>
      <c r="D475" s="188"/>
      <c r="E475" s="189"/>
      <c r="G475" s="64" t="str">
        <f t="shared" si="7"/>
        <v/>
      </c>
      <c r="I475" s="64">
        <f>IF(J475="","",COUNT(I$3:I474)+1)</f>
        <v>6</v>
      </c>
      <c r="J475" s="64">
        <f>IF(Menu!$D$12=$F475,'DATA SISWA'!B475,"")</f>
        <v>0</v>
      </c>
      <c r="K475" s="64">
        <f>IF(Menu!$D$12=$F475,'DATA SISWA'!C475,"")</f>
        <v>0</v>
      </c>
      <c r="L475" s="64">
        <f>IF(Menu!$D$12=$F475,'DATA SISWA'!D475,"")</f>
        <v>0</v>
      </c>
    </row>
    <row r="476" spans="1:12" ht="15.75">
      <c r="A476" s="66">
        <v>474</v>
      </c>
      <c r="B476" s="187"/>
      <c r="C476" s="188"/>
      <c r="D476" s="188"/>
      <c r="E476" s="189"/>
      <c r="G476" s="64" t="str">
        <f t="shared" si="7"/>
        <v/>
      </c>
      <c r="I476" s="64">
        <f>IF(J476="","",COUNT(I$3:I475)+1)</f>
        <v>7</v>
      </c>
      <c r="J476" s="64">
        <f>IF(Menu!$D$12=$F476,'DATA SISWA'!B476,"")</f>
        <v>0</v>
      </c>
      <c r="K476" s="64">
        <f>IF(Menu!$D$12=$F476,'DATA SISWA'!C476,"")</f>
        <v>0</v>
      </c>
      <c r="L476" s="64">
        <f>IF(Menu!$D$12=$F476,'DATA SISWA'!D476,"")</f>
        <v>0</v>
      </c>
    </row>
    <row r="477" spans="1:12" ht="15.75">
      <c r="A477" s="66">
        <v>475</v>
      </c>
      <c r="B477" s="190"/>
      <c r="C477" s="191"/>
      <c r="D477" s="188"/>
      <c r="E477" s="189"/>
      <c r="G477" s="64" t="str">
        <f t="shared" si="7"/>
        <v/>
      </c>
      <c r="I477" s="64">
        <f>IF(J477="","",COUNT(I$3:I476)+1)</f>
        <v>8</v>
      </c>
      <c r="J477" s="64">
        <f>IF(Menu!$D$12=$F477,'DATA SISWA'!B477,"")</f>
        <v>0</v>
      </c>
      <c r="K477" s="64">
        <f>IF(Menu!$D$12=$F477,'DATA SISWA'!C477,"")</f>
        <v>0</v>
      </c>
      <c r="L477" s="64">
        <f>IF(Menu!$D$12=$F477,'DATA SISWA'!D477,"")</f>
        <v>0</v>
      </c>
    </row>
    <row r="478" spans="1:12" ht="15.75">
      <c r="A478" s="66">
        <v>476</v>
      </c>
      <c r="B478" s="187"/>
      <c r="C478" s="188"/>
      <c r="D478" s="188"/>
      <c r="E478" s="189"/>
      <c r="G478" s="64" t="str">
        <f t="shared" si="7"/>
        <v/>
      </c>
      <c r="I478" s="64">
        <f>IF(J478="","",COUNT(I$3:I477)+1)</f>
        <v>9</v>
      </c>
      <c r="J478" s="64">
        <f>IF(Menu!$D$12=$F478,'DATA SISWA'!B478,"")</f>
        <v>0</v>
      </c>
      <c r="K478" s="64">
        <f>IF(Menu!$D$12=$F478,'DATA SISWA'!C478,"")</f>
        <v>0</v>
      </c>
      <c r="L478" s="64">
        <f>IF(Menu!$D$12=$F478,'DATA SISWA'!D478,"")</f>
        <v>0</v>
      </c>
    </row>
    <row r="479" spans="1:12" ht="15.75">
      <c r="A479" s="66">
        <v>477</v>
      </c>
      <c r="B479" s="187"/>
      <c r="C479" s="188"/>
      <c r="D479" s="188"/>
      <c r="E479" s="189"/>
      <c r="G479" s="64" t="str">
        <f t="shared" si="7"/>
        <v/>
      </c>
      <c r="I479" s="64">
        <f>IF(J479="","",COUNT(I$3:I478)+1)</f>
        <v>10</v>
      </c>
      <c r="J479" s="64">
        <f>IF(Menu!$D$12=$F479,'DATA SISWA'!B479,"")</f>
        <v>0</v>
      </c>
      <c r="K479" s="64">
        <f>IF(Menu!$D$12=$F479,'DATA SISWA'!C479,"")</f>
        <v>0</v>
      </c>
      <c r="L479" s="64">
        <f>IF(Menu!$D$12=$F479,'DATA SISWA'!D479,"")</f>
        <v>0</v>
      </c>
    </row>
    <row r="480" spans="1:12" ht="19.5" customHeight="1">
      <c r="A480" s="66">
        <v>478</v>
      </c>
      <c r="B480" s="187"/>
      <c r="C480" s="188"/>
      <c r="D480" s="188"/>
      <c r="E480" s="192"/>
      <c r="G480" s="64" t="str">
        <f t="shared" si="7"/>
        <v/>
      </c>
      <c r="I480" s="64">
        <f>IF(J480="","",COUNT(I$3:I479)+1)</f>
        <v>11</v>
      </c>
      <c r="J480" s="64">
        <f>IF(Menu!$D$12=$F480,'DATA SISWA'!B480,"")</f>
        <v>0</v>
      </c>
      <c r="K480" s="64">
        <f>IF(Menu!$D$12=$F480,'DATA SISWA'!C480,"")</f>
        <v>0</v>
      </c>
      <c r="L480" s="64">
        <f>IF(Menu!$D$12=$F480,'DATA SISWA'!D480,"")</f>
        <v>0</v>
      </c>
    </row>
    <row r="481" spans="1:12" ht="19.5" customHeight="1">
      <c r="A481" s="66">
        <v>479</v>
      </c>
      <c r="B481" s="193"/>
      <c r="C481" s="191"/>
      <c r="D481" s="188"/>
      <c r="E481" s="192"/>
      <c r="G481" s="64" t="str">
        <f t="shared" si="7"/>
        <v/>
      </c>
      <c r="I481" s="64">
        <f>IF(J481="","",COUNT(I$3:I480)+1)</f>
        <v>12</v>
      </c>
      <c r="J481" s="64">
        <f>IF(Menu!$D$12=$F481,'DATA SISWA'!B481,"")</f>
        <v>0</v>
      </c>
      <c r="K481" s="64">
        <f>IF(Menu!$D$12=$F481,'DATA SISWA'!C481,"")</f>
        <v>0</v>
      </c>
      <c r="L481" s="64">
        <f>IF(Menu!$D$12=$F481,'DATA SISWA'!D481,"")</f>
        <v>0</v>
      </c>
    </row>
    <row r="482" spans="1:12" ht="19.5" customHeight="1">
      <c r="A482" s="66">
        <v>480</v>
      </c>
      <c r="B482" s="187"/>
      <c r="C482" s="191"/>
      <c r="D482" s="188"/>
      <c r="E482" s="192"/>
      <c r="G482" s="64" t="str">
        <f t="shared" si="7"/>
        <v/>
      </c>
      <c r="I482" s="64">
        <f>IF(J482="","",COUNT(I$3:I481)+1)</f>
        <v>13</v>
      </c>
      <c r="J482" s="64">
        <f>IF(Menu!$D$12=$F482,'DATA SISWA'!B482,"")</f>
        <v>0</v>
      </c>
      <c r="K482" s="64">
        <f>IF(Menu!$D$12=$F482,'DATA SISWA'!C482,"")</f>
        <v>0</v>
      </c>
      <c r="L482" s="64">
        <f>IF(Menu!$D$12=$F482,'DATA SISWA'!D482,"")</f>
        <v>0</v>
      </c>
    </row>
    <row r="483" spans="1:12" ht="19.5" customHeight="1">
      <c r="A483" s="66">
        <v>481</v>
      </c>
      <c r="B483" s="193"/>
      <c r="C483" s="191"/>
      <c r="D483" s="188"/>
      <c r="E483" s="192"/>
      <c r="G483" s="64" t="str">
        <f t="shared" si="7"/>
        <v/>
      </c>
      <c r="I483" s="64">
        <f>IF(J483="","",COUNT(I$3:I482)+1)</f>
        <v>14</v>
      </c>
      <c r="J483" s="64">
        <f>IF(Menu!$D$12=$F483,'DATA SISWA'!B483,"")</f>
        <v>0</v>
      </c>
      <c r="K483" s="64">
        <f>IF(Menu!$D$12=$F483,'DATA SISWA'!C483,"")</f>
        <v>0</v>
      </c>
      <c r="L483" s="64">
        <f>IF(Menu!$D$12=$F483,'DATA SISWA'!D483,"")</f>
        <v>0</v>
      </c>
    </row>
    <row r="484" spans="1:12" ht="19.5" customHeight="1">
      <c r="A484" s="66">
        <v>482</v>
      </c>
      <c r="B484" s="193"/>
      <c r="C484" s="194"/>
      <c r="D484" s="188"/>
      <c r="E484" s="192"/>
      <c r="G484" s="64" t="str">
        <f t="shared" si="7"/>
        <v/>
      </c>
      <c r="I484" s="64">
        <f>IF(J484="","",COUNT(I$3:I483)+1)</f>
        <v>15</v>
      </c>
      <c r="J484" s="64">
        <f>IF(Menu!$D$12=$F484,'DATA SISWA'!B484,"")</f>
        <v>0</v>
      </c>
      <c r="K484" s="64">
        <f>IF(Menu!$D$12=$F484,'DATA SISWA'!C484,"")</f>
        <v>0</v>
      </c>
      <c r="L484" s="64">
        <f>IF(Menu!$D$12=$F484,'DATA SISWA'!D484,"")</f>
        <v>0</v>
      </c>
    </row>
    <row r="485" spans="1:12" ht="19.5" customHeight="1">
      <c r="A485" s="66">
        <v>483</v>
      </c>
      <c r="B485" s="195"/>
      <c r="C485" s="196"/>
      <c r="D485" s="188"/>
      <c r="E485" s="192"/>
      <c r="G485" s="64" t="str">
        <f t="shared" si="7"/>
        <v/>
      </c>
      <c r="I485" s="64">
        <f>IF(J485="","",COUNT(I$3:I484)+1)</f>
        <v>16</v>
      </c>
      <c r="J485" s="64">
        <f>IF(Menu!$D$12=$F485,'DATA SISWA'!B485,"")</f>
        <v>0</v>
      </c>
      <c r="K485" s="64">
        <f>IF(Menu!$D$12=$F485,'DATA SISWA'!C485,"")</f>
        <v>0</v>
      </c>
      <c r="L485" s="64">
        <f>IF(Menu!$D$12=$F485,'DATA SISWA'!D485,"")</f>
        <v>0</v>
      </c>
    </row>
    <row r="486" spans="1:12" ht="19.5" customHeight="1">
      <c r="A486" s="66">
        <v>484</v>
      </c>
      <c r="B486" s="193"/>
      <c r="C486" s="188"/>
      <c r="D486" s="188"/>
      <c r="E486" s="192"/>
      <c r="G486" s="64" t="str">
        <f t="shared" si="7"/>
        <v/>
      </c>
      <c r="I486" s="64">
        <f>IF(J486="","",COUNT(I$3:I485)+1)</f>
        <v>17</v>
      </c>
      <c r="J486" s="64">
        <f>IF(Menu!$D$12=$F486,'DATA SISWA'!B486,"")</f>
        <v>0</v>
      </c>
      <c r="K486" s="64">
        <f>IF(Menu!$D$12=$F486,'DATA SISWA'!C486,"")</f>
        <v>0</v>
      </c>
      <c r="L486" s="64">
        <f>IF(Menu!$D$12=$F486,'DATA SISWA'!D486,"")</f>
        <v>0</v>
      </c>
    </row>
    <row r="487" spans="1:12" ht="19.5" customHeight="1">
      <c r="A487" s="66">
        <v>485</v>
      </c>
      <c r="B487" s="187"/>
      <c r="C487" s="191"/>
      <c r="D487" s="188"/>
      <c r="E487" s="192"/>
      <c r="G487" s="64" t="str">
        <f t="shared" si="7"/>
        <v/>
      </c>
      <c r="I487" s="64">
        <f>IF(J487="","",COUNT(I$3:I486)+1)</f>
        <v>18</v>
      </c>
      <c r="J487" s="64">
        <f>IF(Menu!$D$12=$F487,'DATA SISWA'!B487,"")</f>
        <v>0</v>
      </c>
      <c r="K487" s="64">
        <f>IF(Menu!$D$12=$F487,'DATA SISWA'!C487,"")</f>
        <v>0</v>
      </c>
      <c r="L487" s="64">
        <f>IF(Menu!$D$12=$F487,'DATA SISWA'!D487,"")</f>
        <v>0</v>
      </c>
    </row>
    <row r="488" spans="1:12" ht="19.5" customHeight="1">
      <c r="A488" s="66">
        <v>486</v>
      </c>
      <c r="B488" s="193"/>
      <c r="C488" s="197"/>
      <c r="D488" s="188"/>
      <c r="E488" s="192"/>
      <c r="G488" s="64" t="str">
        <f t="shared" si="7"/>
        <v/>
      </c>
      <c r="I488" s="64">
        <f>IF(J488="","",COUNT(I$3:I487)+1)</f>
        <v>19</v>
      </c>
      <c r="J488" s="64">
        <f>IF(Menu!$D$12=$F488,'DATA SISWA'!B488,"")</f>
        <v>0</v>
      </c>
      <c r="K488" s="64">
        <f>IF(Menu!$D$12=$F488,'DATA SISWA'!C488,"")</f>
        <v>0</v>
      </c>
      <c r="L488" s="64">
        <f>IF(Menu!$D$12=$F488,'DATA SISWA'!D488,"")</f>
        <v>0</v>
      </c>
    </row>
    <row r="489" spans="1:12" ht="19.5" customHeight="1">
      <c r="A489" s="66">
        <v>487</v>
      </c>
      <c r="B489" s="193"/>
      <c r="C489" s="197"/>
      <c r="D489" s="188"/>
      <c r="E489" s="192"/>
      <c r="G489" s="64" t="str">
        <f t="shared" si="7"/>
        <v/>
      </c>
      <c r="I489" s="64">
        <f>IF(J489="","",COUNT(I$3:I488)+1)</f>
        <v>20</v>
      </c>
      <c r="J489" s="64">
        <f>IF(Menu!$D$12=$F489,'DATA SISWA'!B489,"")</f>
        <v>0</v>
      </c>
      <c r="K489" s="64">
        <f>IF(Menu!$D$12=$F489,'DATA SISWA'!C489,"")</f>
        <v>0</v>
      </c>
      <c r="L489" s="64">
        <f>IF(Menu!$D$12=$F489,'DATA SISWA'!D489,"")</f>
        <v>0</v>
      </c>
    </row>
    <row r="490" spans="1:12" ht="19.5" customHeight="1">
      <c r="A490" s="66">
        <v>488</v>
      </c>
      <c r="B490" s="193"/>
      <c r="C490" s="197"/>
      <c r="D490" s="188"/>
      <c r="E490" s="192"/>
      <c r="G490" s="64" t="str">
        <f t="shared" si="7"/>
        <v/>
      </c>
      <c r="I490" s="64">
        <f>IF(J490="","",COUNT(I$3:I489)+1)</f>
        <v>21</v>
      </c>
      <c r="J490" s="64">
        <f>IF(Menu!$D$12=$F490,'DATA SISWA'!B490,"")</f>
        <v>0</v>
      </c>
      <c r="K490" s="64">
        <f>IF(Menu!$D$12=$F490,'DATA SISWA'!C490,"")</f>
        <v>0</v>
      </c>
      <c r="L490" s="64">
        <f>IF(Menu!$D$12=$F490,'DATA SISWA'!D490,"")</f>
        <v>0</v>
      </c>
    </row>
    <row r="491" spans="1:12" ht="19.5" customHeight="1">
      <c r="A491" s="66">
        <v>489</v>
      </c>
      <c r="B491" s="198"/>
      <c r="C491" s="199"/>
      <c r="D491" s="200"/>
      <c r="E491" s="141"/>
      <c r="G491" s="64" t="str">
        <f t="shared" si="7"/>
        <v/>
      </c>
      <c r="I491" s="64">
        <f>IF(J491="","",COUNT(I$3:I490)+1)</f>
        <v>22</v>
      </c>
      <c r="J491" s="64">
        <f>IF(Menu!$D$12=$F491,'DATA SISWA'!B491,"")</f>
        <v>0</v>
      </c>
      <c r="K491" s="64">
        <f>IF(Menu!$D$12=$F491,'DATA SISWA'!C491,"")</f>
        <v>0</v>
      </c>
      <c r="L491" s="64">
        <f>IF(Menu!$D$12=$F491,'DATA SISWA'!D491,"")</f>
        <v>0</v>
      </c>
    </row>
    <row r="492" spans="1:12" ht="19.5" customHeight="1">
      <c r="A492" s="66">
        <v>490</v>
      </c>
      <c r="B492" s="187"/>
      <c r="C492" s="188"/>
      <c r="D492" s="188"/>
      <c r="E492" s="192"/>
      <c r="G492" s="64" t="str">
        <f t="shared" si="7"/>
        <v/>
      </c>
      <c r="I492" s="64">
        <f>IF(J492="","",COUNT(I$3:I491)+1)</f>
        <v>23</v>
      </c>
      <c r="J492" s="64">
        <f>IF(Menu!$D$12=$F492,'DATA SISWA'!B492,"")</f>
        <v>0</v>
      </c>
      <c r="K492" s="64">
        <f>IF(Menu!$D$12=$F492,'DATA SISWA'!C492,"")</f>
        <v>0</v>
      </c>
      <c r="L492" s="64">
        <f>IF(Menu!$D$12=$F492,'DATA SISWA'!D492,"")</f>
        <v>0</v>
      </c>
    </row>
    <row r="493" spans="1:12" ht="19.5" customHeight="1" thickBot="1">
      <c r="A493" s="66">
        <v>491</v>
      </c>
      <c r="B493" s="193"/>
      <c r="C493" s="201"/>
      <c r="D493" s="197"/>
      <c r="E493" s="192"/>
      <c r="G493" s="64" t="str">
        <f t="shared" si="7"/>
        <v/>
      </c>
      <c r="I493" s="64">
        <f>IF(J493="","",COUNT(I$3:I492)+1)</f>
        <v>24</v>
      </c>
      <c r="J493" s="64">
        <f>IF(Menu!$D$12=$F493,'DATA SISWA'!B493,"")</f>
        <v>0</v>
      </c>
      <c r="K493" s="64">
        <f>IF(Menu!$D$12=$F493,'DATA SISWA'!C493,"")</f>
        <v>0</v>
      </c>
      <c r="L493" s="64">
        <f>IF(Menu!$D$12=$F493,'DATA SISWA'!D493,"")</f>
        <v>0</v>
      </c>
    </row>
    <row r="494" spans="1:12" ht="19.5" customHeight="1">
      <c r="A494" s="66">
        <v>492</v>
      </c>
      <c r="B494" s="195"/>
      <c r="C494" s="196"/>
      <c r="D494" s="197"/>
      <c r="E494" s="192"/>
      <c r="G494" s="64" t="str">
        <f t="shared" si="7"/>
        <v/>
      </c>
      <c r="I494" s="64">
        <f>IF(J494="","",COUNT(I$3:I493)+1)</f>
        <v>25</v>
      </c>
      <c r="J494" s="64">
        <f>IF(Menu!$D$12=$F494,'DATA SISWA'!B494,"")</f>
        <v>0</v>
      </c>
      <c r="K494" s="64">
        <f>IF(Menu!$D$12=$F494,'DATA SISWA'!C494,"")</f>
        <v>0</v>
      </c>
      <c r="L494" s="64">
        <f>IF(Menu!$D$12=$F494,'DATA SISWA'!D494,"")</f>
        <v>0</v>
      </c>
    </row>
    <row r="495" spans="1:12" ht="19.5" customHeight="1">
      <c r="A495" s="66">
        <v>493</v>
      </c>
      <c r="B495" s="187"/>
      <c r="C495" s="188"/>
      <c r="D495" s="188"/>
      <c r="E495" s="192"/>
      <c r="G495" s="64" t="str">
        <f t="shared" si="7"/>
        <v/>
      </c>
      <c r="I495" s="64">
        <f>IF(J495="","",COUNT(I$3:I494)+1)</f>
        <v>26</v>
      </c>
      <c r="J495" s="64">
        <f>IF(Menu!$D$12=$F495,'DATA SISWA'!B495,"")</f>
        <v>0</v>
      </c>
      <c r="K495" s="64">
        <f>IF(Menu!$D$12=$F495,'DATA SISWA'!C495,"")</f>
        <v>0</v>
      </c>
      <c r="L495" s="64">
        <f>IF(Menu!$D$12=$F495,'DATA SISWA'!D495,"")</f>
        <v>0</v>
      </c>
    </row>
    <row r="496" spans="1:12" ht="19.5" customHeight="1">
      <c r="A496" s="66">
        <v>494</v>
      </c>
      <c r="B496" s="187"/>
      <c r="C496" s="188"/>
      <c r="D496" s="188"/>
      <c r="E496" s="192"/>
      <c r="G496" s="64" t="str">
        <f t="shared" si="7"/>
        <v/>
      </c>
      <c r="I496" s="64">
        <f>IF(J496="","",COUNT(I$3:I495)+1)</f>
        <v>27</v>
      </c>
      <c r="J496" s="64">
        <f>IF(Menu!$D$12=$F496,'DATA SISWA'!B496,"")</f>
        <v>0</v>
      </c>
      <c r="K496" s="64">
        <f>IF(Menu!$D$12=$F496,'DATA SISWA'!C496,"")</f>
        <v>0</v>
      </c>
      <c r="L496" s="64">
        <f>IF(Menu!$D$12=$F496,'DATA SISWA'!D496,"")</f>
        <v>0</v>
      </c>
    </row>
    <row r="497" spans="1:12" ht="15.75">
      <c r="A497" s="66">
        <v>495</v>
      </c>
      <c r="B497" s="187"/>
      <c r="C497" s="188"/>
      <c r="D497" s="188"/>
      <c r="E497" s="189"/>
      <c r="G497" s="64" t="str">
        <f t="shared" si="7"/>
        <v/>
      </c>
      <c r="I497" s="64">
        <f>IF(J497="","",COUNT(I$3:I496)+1)</f>
        <v>28</v>
      </c>
      <c r="J497" s="64">
        <f>IF(Menu!$D$12=$F497,'DATA SISWA'!B497,"")</f>
        <v>0</v>
      </c>
      <c r="K497" s="64">
        <f>IF(Menu!$D$12=$F497,'DATA SISWA'!C497,"")</f>
        <v>0</v>
      </c>
      <c r="L497" s="64">
        <f>IF(Menu!$D$12=$F497,'DATA SISWA'!D497,"")</f>
        <v>0</v>
      </c>
    </row>
    <row r="498" spans="1:12" ht="15.75">
      <c r="A498" s="66">
        <v>496</v>
      </c>
      <c r="B498" s="202"/>
      <c r="C498" s="203"/>
      <c r="D498" s="188"/>
      <c r="E498" s="189"/>
      <c r="G498" s="64" t="str">
        <f t="shared" si="7"/>
        <v/>
      </c>
      <c r="I498" s="64">
        <f>IF(J498="","",COUNT(I$3:I497)+1)</f>
        <v>29</v>
      </c>
      <c r="J498" s="64">
        <f>IF(Menu!$D$12=$F498,'DATA SISWA'!B498,"")</f>
        <v>0</v>
      </c>
      <c r="K498" s="64">
        <f>IF(Menu!$D$12=$F498,'DATA SISWA'!C498,"")</f>
        <v>0</v>
      </c>
      <c r="L498" s="64">
        <f>IF(Menu!$D$12=$F498,'DATA SISWA'!D498,"")</f>
        <v>0</v>
      </c>
    </row>
    <row r="499" spans="1:12" ht="15.75">
      <c r="A499" s="66">
        <v>497</v>
      </c>
      <c r="B499" s="187"/>
      <c r="C499" s="188"/>
      <c r="D499" s="188"/>
      <c r="E499" s="189"/>
      <c r="G499" s="64" t="str">
        <f t="shared" si="7"/>
        <v/>
      </c>
      <c r="I499" s="64">
        <f>IF(J499="","",COUNT(I$3:I498)+1)</f>
        <v>30</v>
      </c>
      <c r="J499" s="64">
        <f>IF(Menu!$D$12=$F499,'DATA SISWA'!B499,"")</f>
        <v>0</v>
      </c>
      <c r="K499" s="64">
        <f>IF(Menu!$D$12=$F499,'DATA SISWA'!C499,"")</f>
        <v>0</v>
      </c>
      <c r="L499" s="64">
        <f>IF(Menu!$D$12=$F499,'DATA SISWA'!D499,"")</f>
        <v>0</v>
      </c>
    </row>
    <row r="500" spans="1:12" ht="15.75">
      <c r="A500" s="66">
        <v>498</v>
      </c>
      <c r="B500" s="187"/>
      <c r="C500" s="188"/>
      <c r="D500" s="188"/>
      <c r="E500" s="189"/>
      <c r="G500" s="64" t="str">
        <f t="shared" si="7"/>
        <v/>
      </c>
      <c r="I500" s="64">
        <f>IF(J500="","",COUNT(I$3:I499)+1)</f>
        <v>31</v>
      </c>
      <c r="J500" s="64">
        <f>IF(Menu!$D$12=$F500,'DATA SISWA'!B500,"")</f>
        <v>0</v>
      </c>
      <c r="K500" s="64">
        <f>IF(Menu!$D$12=$F500,'DATA SISWA'!C500,"")</f>
        <v>0</v>
      </c>
      <c r="L500" s="64">
        <f>IF(Menu!$D$12=$F500,'DATA SISWA'!D500,"")</f>
        <v>0</v>
      </c>
    </row>
    <row r="501" spans="1:12" ht="15.75">
      <c r="A501" s="66">
        <v>499</v>
      </c>
      <c r="B501" s="187"/>
      <c r="C501" s="188"/>
      <c r="D501" s="188"/>
      <c r="E501" s="189"/>
      <c r="G501" s="64" t="str">
        <f t="shared" si="7"/>
        <v/>
      </c>
      <c r="I501" s="64">
        <f>IF(J501="","",COUNT(I$3:I500)+1)</f>
        <v>32</v>
      </c>
      <c r="J501" s="64">
        <f>IF(Menu!$D$12=$F501,'DATA SISWA'!B501,"")</f>
        <v>0</v>
      </c>
      <c r="K501" s="64">
        <f>IF(Menu!$D$12=$F501,'DATA SISWA'!C501,"")</f>
        <v>0</v>
      </c>
      <c r="L501" s="64">
        <f>IF(Menu!$D$12=$F501,'DATA SISWA'!D501,"")</f>
        <v>0</v>
      </c>
    </row>
    <row r="502" spans="1:12" ht="15.75">
      <c r="A502" s="66">
        <v>500</v>
      </c>
      <c r="B502" s="187"/>
      <c r="C502" s="188"/>
      <c r="D502" s="188"/>
      <c r="E502" s="189"/>
      <c r="G502" s="64" t="str">
        <f t="shared" si="7"/>
        <v/>
      </c>
      <c r="I502" s="64">
        <f>IF(J502="","",COUNT(I$3:I501)+1)</f>
        <v>33</v>
      </c>
      <c r="J502" s="64">
        <f>IF(Menu!$D$12=$F502,'DATA SISWA'!B502,"")</f>
        <v>0</v>
      </c>
      <c r="K502" s="64">
        <f>IF(Menu!$D$12=$F502,'DATA SISWA'!C502,"")</f>
        <v>0</v>
      </c>
      <c r="L502" s="64">
        <f>IF(Menu!$D$12=$F502,'DATA SISWA'!D502,"")</f>
        <v>0</v>
      </c>
    </row>
    <row r="503" spans="1:12" ht="15.75">
      <c r="A503" s="66">
        <v>501</v>
      </c>
      <c r="B503" s="187"/>
      <c r="C503" s="188"/>
      <c r="D503" s="188"/>
      <c r="E503" s="189"/>
      <c r="G503" s="64" t="str">
        <f t="shared" si="7"/>
        <v/>
      </c>
      <c r="I503" s="64">
        <f>IF(J503="","",COUNT(I$3:I502)+1)</f>
        <v>34</v>
      </c>
      <c r="J503" s="64">
        <f>IF(Menu!$D$12=$F503,'DATA SISWA'!B503,"")</f>
        <v>0</v>
      </c>
      <c r="K503" s="64">
        <f>IF(Menu!$D$12=$F503,'DATA SISWA'!C503,"")</f>
        <v>0</v>
      </c>
      <c r="L503" s="64">
        <f>IF(Menu!$D$12=$F503,'DATA SISWA'!D503,"")</f>
        <v>0</v>
      </c>
    </row>
    <row r="504" spans="1:12" ht="15.75">
      <c r="A504" s="66">
        <v>502</v>
      </c>
      <c r="B504" s="187"/>
      <c r="C504" s="188"/>
      <c r="D504" s="188"/>
      <c r="E504" s="189"/>
      <c r="G504" s="64" t="str">
        <f t="shared" si="7"/>
        <v/>
      </c>
      <c r="I504" s="64">
        <f>IF(J504="","",COUNT(I$3:I503)+1)</f>
        <v>35</v>
      </c>
      <c r="J504" s="64">
        <f>IF(Menu!$D$12=$F504,'DATA SISWA'!B504,"")</f>
        <v>0</v>
      </c>
      <c r="K504" s="64">
        <f>IF(Menu!$D$12=$F504,'DATA SISWA'!C504,"")</f>
        <v>0</v>
      </c>
      <c r="L504" s="64">
        <f>IF(Menu!$D$12=$F504,'DATA SISWA'!D504,"")</f>
        <v>0</v>
      </c>
    </row>
    <row r="505" spans="1:12" ht="15.75">
      <c r="A505" s="66">
        <v>503</v>
      </c>
      <c r="B505" s="187"/>
      <c r="C505" s="188"/>
      <c r="D505" s="188"/>
      <c r="E505" s="189"/>
      <c r="G505" s="64" t="str">
        <f t="shared" si="7"/>
        <v/>
      </c>
      <c r="I505" s="64">
        <f>IF(J505="","",COUNT(I$3:I504)+1)</f>
        <v>36</v>
      </c>
      <c r="J505" s="64">
        <f>IF(Menu!$D$12=$F505,'DATA SISWA'!B505,"")</f>
        <v>0</v>
      </c>
      <c r="K505" s="64">
        <f>IF(Menu!$D$12=$F505,'DATA SISWA'!C505,"")</f>
        <v>0</v>
      </c>
      <c r="L505" s="64">
        <f>IF(Menu!$D$12=$F505,'DATA SISWA'!D505,"")</f>
        <v>0</v>
      </c>
    </row>
    <row r="506" spans="1:12" ht="15.75">
      <c r="A506" s="66">
        <v>504</v>
      </c>
      <c r="B506" s="187"/>
      <c r="C506" s="188"/>
      <c r="D506" s="188"/>
      <c r="E506" s="189"/>
      <c r="G506" s="64" t="str">
        <f t="shared" si="7"/>
        <v/>
      </c>
      <c r="I506" s="64">
        <f>IF(J506="","",COUNT(I$3:I505)+1)</f>
        <v>37</v>
      </c>
      <c r="J506" s="64">
        <f>IF(Menu!$D$12=$F506,'DATA SISWA'!B506,"")</f>
        <v>0</v>
      </c>
      <c r="K506" s="64">
        <f>IF(Menu!$D$12=$F506,'DATA SISWA'!C506,"")</f>
        <v>0</v>
      </c>
      <c r="L506" s="64">
        <f>IF(Menu!$D$12=$F506,'DATA SISWA'!D506,"")</f>
        <v>0</v>
      </c>
    </row>
    <row r="507" spans="1:12" ht="15.75">
      <c r="A507" s="66">
        <v>505</v>
      </c>
      <c r="B507" s="187"/>
      <c r="C507" s="188"/>
      <c r="D507" s="188"/>
      <c r="E507" s="189"/>
      <c r="G507" s="64" t="str">
        <f t="shared" si="7"/>
        <v/>
      </c>
      <c r="I507" s="64">
        <f>IF(J507="","",COUNT(I$3:I506)+1)</f>
        <v>38</v>
      </c>
      <c r="J507" s="64">
        <f>IF(Menu!$D$12=$F507,'DATA SISWA'!B507,"")</f>
        <v>0</v>
      </c>
      <c r="K507" s="64">
        <f>IF(Menu!$D$12=$F507,'DATA SISWA'!C507,"")</f>
        <v>0</v>
      </c>
      <c r="L507" s="64">
        <f>IF(Menu!$D$12=$F507,'DATA SISWA'!D507,"")</f>
        <v>0</v>
      </c>
    </row>
    <row r="508" spans="1:12" ht="15.75">
      <c r="A508" s="66">
        <v>506</v>
      </c>
      <c r="B508" s="187"/>
      <c r="C508" s="188"/>
      <c r="D508" s="188"/>
      <c r="E508" s="189"/>
      <c r="G508" s="64" t="str">
        <f t="shared" si="7"/>
        <v/>
      </c>
      <c r="I508" s="64">
        <f>IF(J508="","",COUNT(I$3:I507)+1)</f>
        <v>39</v>
      </c>
      <c r="J508" s="64">
        <f>IF(Menu!$D$12=$F508,'DATA SISWA'!B508,"")</f>
        <v>0</v>
      </c>
      <c r="K508" s="64">
        <f>IF(Menu!$D$12=$F508,'DATA SISWA'!C508,"")</f>
        <v>0</v>
      </c>
      <c r="L508" s="64">
        <f>IF(Menu!$D$12=$F508,'DATA SISWA'!D508,"")</f>
        <v>0</v>
      </c>
    </row>
    <row r="509" spans="1:12" ht="15.75">
      <c r="A509" s="66">
        <v>507</v>
      </c>
      <c r="B509" s="204"/>
      <c r="C509" s="200"/>
      <c r="D509" s="200"/>
      <c r="E509" s="77"/>
      <c r="G509" s="64" t="str">
        <f t="shared" si="7"/>
        <v/>
      </c>
      <c r="I509" s="64">
        <f>IF(J509="","",COUNT(I$3:I508)+1)</f>
        <v>40</v>
      </c>
      <c r="J509" s="64">
        <f>IF(Menu!$D$12=$F509,'DATA SISWA'!B509,"")</f>
        <v>0</v>
      </c>
      <c r="K509" s="64">
        <f>IF(Menu!$D$12=$F509,'DATA SISWA'!C509,"")</f>
        <v>0</v>
      </c>
      <c r="L509" s="64">
        <f>IF(Menu!$D$12=$F509,'DATA SISWA'!D509,"")</f>
        <v>0</v>
      </c>
    </row>
    <row r="510" spans="1:12" ht="15.75">
      <c r="A510" s="66">
        <v>508</v>
      </c>
      <c r="B510" s="205"/>
      <c r="C510" s="206"/>
      <c r="D510" s="206"/>
      <c r="E510" s="207"/>
      <c r="G510" s="64" t="str">
        <f t="shared" si="7"/>
        <v/>
      </c>
      <c r="I510" s="64">
        <f>IF(J510="","",COUNT(I$3:I509)+1)</f>
        <v>41</v>
      </c>
      <c r="J510" s="64">
        <f>IF(Menu!$D$12=$F510,'DATA SISWA'!B510,"")</f>
        <v>0</v>
      </c>
      <c r="K510" s="64">
        <f>IF(Menu!$D$12=$F510,'DATA SISWA'!C510,"")</f>
        <v>0</v>
      </c>
      <c r="L510" s="64">
        <f>IF(Menu!$D$12=$F510,'DATA SISWA'!D510,"")</f>
        <v>0</v>
      </c>
    </row>
    <row r="511" spans="1:12" ht="15.75">
      <c r="A511" s="66">
        <v>509</v>
      </c>
      <c r="B511" s="205"/>
      <c r="C511" s="206"/>
      <c r="D511" s="206"/>
      <c r="E511" s="207"/>
      <c r="G511" s="64" t="str">
        <f t="shared" si="7"/>
        <v/>
      </c>
      <c r="I511" s="64">
        <f>IF(J511="","",COUNT(I$3:I510)+1)</f>
        <v>42</v>
      </c>
      <c r="J511" s="64">
        <f>IF(Menu!$D$12=$F511,'DATA SISWA'!B511,"")</f>
        <v>0</v>
      </c>
      <c r="K511" s="64">
        <f>IF(Menu!$D$12=$F511,'DATA SISWA'!C511,"")</f>
        <v>0</v>
      </c>
      <c r="L511" s="64">
        <f>IF(Menu!$D$12=$F511,'DATA SISWA'!D511,"")</f>
        <v>0</v>
      </c>
    </row>
    <row r="512" spans="1:12" ht="15.75">
      <c r="A512" s="66">
        <v>510</v>
      </c>
      <c r="B512" s="205"/>
      <c r="C512" s="206"/>
      <c r="D512" s="206"/>
      <c r="E512" s="207"/>
      <c r="G512" s="64" t="str">
        <f t="shared" si="7"/>
        <v/>
      </c>
      <c r="I512" s="64">
        <f>IF(J512="","",COUNT(I$3:I511)+1)</f>
        <v>43</v>
      </c>
      <c r="J512" s="64">
        <f>IF(Menu!$D$12=$F512,'DATA SISWA'!B512,"")</f>
        <v>0</v>
      </c>
      <c r="K512" s="64">
        <f>IF(Menu!$D$12=$F512,'DATA SISWA'!C512,"")</f>
        <v>0</v>
      </c>
      <c r="L512" s="64">
        <f>IF(Menu!$D$12=$F512,'DATA SISWA'!D512,"")</f>
        <v>0</v>
      </c>
    </row>
    <row r="513" spans="1:12" ht="15.75">
      <c r="A513" s="66">
        <v>511</v>
      </c>
      <c r="B513" s="205"/>
      <c r="C513" s="206"/>
      <c r="D513" s="206"/>
      <c r="E513" s="207"/>
      <c r="G513" s="64" t="str">
        <f t="shared" si="7"/>
        <v/>
      </c>
      <c r="I513" s="64">
        <f>IF(J513="","",COUNT(I$3:I512)+1)</f>
        <v>44</v>
      </c>
      <c r="J513" s="64">
        <f>IF(Menu!$D$12=$F513,'DATA SISWA'!B513,"")</f>
        <v>0</v>
      </c>
      <c r="K513" s="64">
        <f>IF(Menu!$D$12=$F513,'DATA SISWA'!C513,"")</f>
        <v>0</v>
      </c>
      <c r="L513" s="64">
        <f>IF(Menu!$D$12=$F513,'DATA SISWA'!D513,"")</f>
        <v>0</v>
      </c>
    </row>
    <row r="514" spans="1:12" ht="15.75">
      <c r="A514" s="66">
        <v>512</v>
      </c>
      <c r="B514" s="205"/>
      <c r="C514" s="206"/>
      <c r="D514" s="206"/>
      <c r="E514" s="207"/>
      <c r="G514" s="64" t="str">
        <f t="shared" si="7"/>
        <v/>
      </c>
      <c r="I514" s="64">
        <f>IF(J514="","",COUNT(I$3:I513)+1)</f>
        <v>45</v>
      </c>
      <c r="J514" s="64">
        <f>IF(Menu!$D$12=$F514,'DATA SISWA'!B514,"")</f>
        <v>0</v>
      </c>
      <c r="K514" s="64">
        <f>IF(Menu!$D$12=$F514,'DATA SISWA'!C514,"")</f>
        <v>0</v>
      </c>
      <c r="L514" s="64">
        <f>IF(Menu!$D$12=$F514,'DATA SISWA'!D514,"")</f>
        <v>0</v>
      </c>
    </row>
    <row r="515" spans="1:12" ht="15.75">
      <c r="A515" s="66">
        <v>513</v>
      </c>
      <c r="B515" s="205"/>
      <c r="C515" s="206"/>
      <c r="D515" s="206"/>
      <c r="E515" s="207"/>
      <c r="G515" s="64" t="str">
        <f t="shared" si="7"/>
        <v/>
      </c>
      <c r="I515" s="64">
        <f>IF(J515="","",COUNT(I$3:I514)+1)</f>
        <v>46</v>
      </c>
      <c r="J515" s="64">
        <f>IF(Menu!$D$12=$F515,'DATA SISWA'!B515,"")</f>
        <v>0</v>
      </c>
      <c r="K515" s="64">
        <f>IF(Menu!$D$12=$F515,'DATA SISWA'!C515,"")</f>
        <v>0</v>
      </c>
      <c r="L515" s="64">
        <f>IF(Menu!$D$12=$F515,'DATA SISWA'!D515,"")</f>
        <v>0</v>
      </c>
    </row>
    <row r="516" spans="1:12" ht="19.5" customHeight="1">
      <c r="A516" s="66">
        <v>514</v>
      </c>
      <c r="B516" s="205"/>
      <c r="C516" s="206"/>
      <c r="D516" s="206"/>
      <c r="E516" s="208"/>
      <c r="G516" s="64" t="str">
        <f t="shared" si="7"/>
        <v/>
      </c>
      <c r="I516" s="64">
        <f>IF(J516="","",COUNT(I$3:I515)+1)</f>
        <v>47</v>
      </c>
      <c r="J516" s="64">
        <f>IF(Menu!$D$12=$F516,'DATA SISWA'!B516,"")</f>
        <v>0</v>
      </c>
      <c r="K516" s="64">
        <f>IF(Menu!$D$12=$F516,'DATA SISWA'!C516,"")</f>
        <v>0</v>
      </c>
      <c r="L516" s="64">
        <f>IF(Menu!$D$12=$F516,'DATA SISWA'!D516,"")</f>
        <v>0</v>
      </c>
    </row>
    <row r="517" spans="1:12" ht="19.5" customHeight="1">
      <c r="A517" s="66">
        <v>515</v>
      </c>
      <c r="B517" s="205"/>
      <c r="C517" s="206"/>
      <c r="D517" s="206"/>
      <c r="E517" s="208"/>
      <c r="G517" s="64" t="str">
        <f t="shared" ref="G517:G580" si="8">IF(F517=F516,"",F517)</f>
        <v/>
      </c>
      <c r="I517" s="64">
        <f>IF(J517="","",COUNT(I$3:I516)+1)</f>
        <v>48</v>
      </c>
      <c r="J517" s="64">
        <f>IF(Menu!$D$12=$F517,'DATA SISWA'!B517,"")</f>
        <v>0</v>
      </c>
      <c r="K517" s="64">
        <f>IF(Menu!$D$12=$F517,'DATA SISWA'!C517,"")</f>
        <v>0</v>
      </c>
      <c r="L517" s="64">
        <f>IF(Menu!$D$12=$F517,'DATA SISWA'!D517,"")</f>
        <v>0</v>
      </c>
    </row>
    <row r="518" spans="1:12" ht="19.5" customHeight="1">
      <c r="A518" s="66">
        <v>516</v>
      </c>
      <c r="B518" s="205"/>
      <c r="C518" s="206"/>
      <c r="D518" s="206"/>
      <c r="E518" s="208"/>
      <c r="G518" s="64" t="str">
        <f t="shared" si="8"/>
        <v/>
      </c>
      <c r="I518" s="64">
        <f>IF(J518="","",COUNT(I$3:I517)+1)</f>
        <v>49</v>
      </c>
      <c r="J518" s="64">
        <f>IF(Menu!$D$12=$F518,'DATA SISWA'!B518,"")</f>
        <v>0</v>
      </c>
      <c r="K518" s="64">
        <f>IF(Menu!$D$12=$F518,'DATA SISWA'!C518,"")</f>
        <v>0</v>
      </c>
      <c r="L518" s="64">
        <f>IF(Menu!$D$12=$F518,'DATA SISWA'!D518,"")</f>
        <v>0</v>
      </c>
    </row>
    <row r="519" spans="1:12" ht="19.5" customHeight="1">
      <c r="A519" s="66">
        <v>517</v>
      </c>
      <c r="B519" s="205"/>
      <c r="C519" s="206"/>
      <c r="D519" s="206"/>
      <c r="E519" s="208"/>
      <c r="G519" s="64" t="str">
        <f t="shared" si="8"/>
        <v/>
      </c>
      <c r="I519" s="64">
        <f>IF(J519="","",COUNT(I$3:I518)+1)</f>
        <v>50</v>
      </c>
      <c r="J519" s="64">
        <f>IF(Menu!$D$12=$F519,'DATA SISWA'!B519,"")</f>
        <v>0</v>
      </c>
      <c r="K519" s="64">
        <f>IF(Menu!$D$12=$F519,'DATA SISWA'!C519,"")</f>
        <v>0</v>
      </c>
      <c r="L519" s="64">
        <f>IF(Menu!$D$12=$F519,'DATA SISWA'!D519,"")</f>
        <v>0</v>
      </c>
    </row>
    <row r="520" spans="1:12" ht="19.5" customHeight="1">
      <c r="A520" s="66">
        <v>518</v>
      </c>
      <c r="B520" s="205"/>
      <c r="C520" s="206"/>
      <c r="D520" s="206"/>
      <c r="E520" s="208"/>
      <c r="G520" s="64" t="str">
        <f t="shared" si="8"/>
        <v/>
      </c>
      <c r="I520" s="64">
        <f>IF(J520="","",COUNT(I$3:I519)+1)</f>
        <v>51</v>
      </c>
      <c r="J520" s="64">
        <f>IF(Menu!$D$12=$F520,'DATA SISWA'!B520,"")</f>
        <v>0</v>
      </c>
      <c r="K520" s="64">
        <f>IF(Menu!$D$12=$F520,'DATA SISWA'!C520,"")</f>
        <v>0</v>
      </c>
      <c r="L520" s="64">
        <f>IF(Menu!$D$12=$F520,'DATA SISWA'!D520,"")</f>
        <v>0</v>
      </c>
    </row>
    <row r="521" spans="1:12" ht="19.5" customHeight="1">
      <c r="A521" s="66">
        <v>519</v>
      </c>
      <c r="B521" s="205"/>
      <c r="C521" s="206"/>
      <c r="D521" s="206"/>
      <c r="E521" s="208"/>
      <c r="G521" s="64" t="str">
        <f t="shared" si="8"/>
        <v/>
      </c>
      <c r="I521" s="64">
        <f>IF(J521="","",COUNT(I$3:I520)+1)</f>
        <v>52</v>
      </c>
      <c r="J521" s="64">
        <f>IF(Menu!$D$12=$F521,'DATA SISWA'!B521,"")</f>
        <v>0</v>
      </c>
      <c r="K521" s="64">
        <f>IF(Menu!$D$12=$F521,'DATA SISWA'!C521,"")</f>
        <v>0</v>
      </c>
      <c r="L521" s="64">
        <f>IF(Menu!$D$12=$F521,'DATA SISWA'!D521,"")</f>
        <v>0</v>
      </c>
    </row>
    <row r="522" spans="1:12" ht="19.5" customHeight="1">
      <c r="A522" s="66">
        <v>520</v>
      </c>
      <c r="B522" s="209"/>
      <c r="C522" s="210"/>
      <c r="D522" s="206"/>
      <c r="E522" s="208"/>
      <c r="G522" s="64" t="str">
        <f t="shared" si="8"/>
        <v/>
      </c>
      <c r="I522" s="64">
        <f>IF(J522="","",COUNT(I$3:I521)+1)</f>
        <v>53</v>
      </c>
      <c r="J522" s="64">
        <f>IF(Menu!$D$12=$F522,'DATA SISWA'!B522,"")</f>
        <v>0</v>
      </c>
      <c r="K522" s="64">
        <f>IF(Menu!$D$12=$F522,'DATA SISWA'!C522,"")</f>
        <v>0</v>
      </c>
      <c r="L522" s="64">
        <f>IF(Menu!$D$12=$F522,'DATA SISWA'!D522,"")</f>
        <v>0</v>
      </c>
    </row>
    <row r="523" spans="1:12" ht="19.5" customHeight="1">
      <c r="A523" s="66">
        <v>521</v>
      </c>
      <c r="B523" s="205"/>
      <c r="C523" s="206"/>
      <c r="D523" s="206"/>
      <c r="E523" s="208"/>
      <c r="G523" s="64" t="str">
        <f t="shared" si="8"/>
        <v/>
      </c>
      <c r="I523" s="64">
        <f>IF(J523="","",COUNT(I$3:I522)+1)</f>
        <v>54</v>
      </c>
      <c r="J523" s="64">
        <f>IF(Menu!$D$12=$F523,'DATA SISWA'!B523,"")</f>
        <v>0</v>
      </c>
      <c r="K523" s="64">
        <f>IF(Menu!$D$12=$F523,'DATA SISWA'!C523,"")</f>
        <v>0</v>
      </c>
      <c r="L523" s="64">
        <f>IF(Menu!$D$12=$F523,'DATA SISWA'!D523,"")</f>
        <v>0</v>
      </c>
    </row>
    <row r="524" spans="1:12" ht="19.5" customHeight="1">
      <c r="A524" s="66">
        <v>522</v>
      </c>
      <c r="B524" s="205"/>
      <c r="C524" s="206"/>
      <c r="D524" s="206"/>
      <c r="E524" s="208"/>
      <c r="G524" s="64" t="str">
        <f t="shared" si="8"/>
        <v/>
      </c>
      <c r="I524" s="64">
        <f>IF(J524="","",COUNT(I$3:I523)+1)</f>
        <v>55</v>
      </c>
      <c r="J524" s="64">
        <f>IF(Menu!$D$12=$F524,'DATA SISWA'!B524,"")</f>
        <v>0</v>
      </c>
      <c r="K524" s="64">
        <f>IF(Menu!$D$12=$F524,'DATA SISWA'!C524,"")</f>
        <v>0</v>
      </c>
      <c r="L524" s="64">
        <f>IF(Menu!$D$12=$F524,'DATA SISWA'!D524,"")</f>
        <v>0</v>
      </c>
    </row>
    <row r="525" spans="1:12" ht="19.5" customHeight="1">
      <c r="A525" s="66">
        <v>523</v>
      </c>
      <c r="B525" s="205"/>
      <c r="C525" s="206"/>
      <c r="D525" s="206"/>
      <c r="E525" s="208"/>
      <c r="G525" s="64" t="str">
        <f t="shared" si="8"/>
        <v/>
      </c>
      <c r="I525" s="64">
        <f>IF(J525="","",COUNT(I$3:I524)+1)</f>
        <v>56</v>
      </c>
      <c r="J525" s="64">
        <f>IF(Menu!$D$12=$F525,'DATA SISWA'!B525,"")</f>
        <v>0</v>
      </c>
      <c r="K525" s="64">
        <f>IF(Menu!$D$12=$F525,'DATA SISWA'!C525,"")</f>
        <v>0</v>
      </c>
      <c r="L525" s="64">
        <f>IF(Menu!$D$12=$F525,'DATA SISWA'!D525,"")</f>
        <v>0</v>
      </c>
    </row>
    <row r="526" spans="1:12" ht="15.75">
      <c r="A526" s="66">
        <v>524</v>
      </c>
      <c r="B526" s="205"/>
      <c r="C526" s="206"/>
      <c r="D526" s="206"/>
      <c r="E526" s="208"/>
      <c r="G526" s="64" t="str">
        <f t="shared" si="8"/>
        <v/>
      </c>
      <c r="I526" s="64">
        <f>IF(J526="","",COUNT(I$3:I525)+1)</f>
        <v>57</v>
      </c>
      <c r="J526" s="64">
        <f>IF(Menu!$D$12=$F526,'DATA SISWA'!B526,"")</f>
        <v>0</v>
      </c>
      <c r="K526" s="64">
        <f>IF(Menu!$D$12=$F526,'DATA SISWA'!C526,"")</f>
        <v>0</v>
      </c>
      <c r="L526" s="64">
        <f>IF(Menu!$D$12=$F526,'DATA SISWA'!D526,"")</f>
        <v>0</v>
      </c>
    </row>
    <row r="527" spans="1:12" ht="15.75">
      <c r="A527" s="66">
        <v>525</v>
      </c>
      <c r="B527" s="204"/>
      <c r="C527" s="200"/>
      <c r="D527" s="200"/>
      <c r="E527" s="141"/>
      <c r="G527" s="64" t="str">
        <f t="shared" si="8"/>
        <v/>
      </c>
      <c r="I527" s="64">
        <f>IF(J527="","",COUNT(I$3:I526)+1)</f>
        <v>58</v>
      </c>
      <c r="J527" s="64">
        <f>IF(Menu!$D$12=$F527,'DATA SISWA'!B527,"")</f>
        <v>0</v>
      </c>
      <c r="K527" s="64">
        <f>IF(Menu!$D$12=$F527,'DATA SISWA'!C527,"")</f>
        <v>0</v>
      </c>
      <c r="L527" s="64">
        <f>IF(Menu!$D$12=$F527,'DATA SISWA'!D527,"")</f>
        <v>0</v>
      </c>
    </row>
    <row r="528" spans="1:12" ht="15.75">
      <c r="A528" s="66">
        <v>526</v>
      </c>
      <c r="B528" s="205"/>
      <c r="C528" s="206"/>
      <c r="D528" s="206"/>
      <c r="E528" s="208"/>
      <c r="G528" s="64" t="str">
        <f t="shared" si="8"/>
        <v/>
      </c>
      <c r="I528" s="64">
        <f>IF(J528="","",COUNT(I$3:I527)+1)</f>
        <v>59</v>
      </c>
      <c r="J528" s="64">
        <f>IF(Menu!$D$12=$F528,'DATA SISWA'!B528,"")</f>
        <v>0</v>
      </c>
      <c r="K528" s="64">
        <f>IF(Menu!$D$12=$F528,'DATA SISWA'!C528,"")</f>
        <v>0</v>
      </c>
      <c r="L528" s="64">
        <f>IF(Menu!$D$12=$F528,'DATA SISWA'!D528,"")</f>
        <v>0</v>
      </c>
    </row>
    <row r="529" spans="1:12" ht="15.75">
      <c r="A529" s="66">
        <v>527</v>
      </c>
      <c r="B529" s="205"/>
      <c r="C529" s="206"/>
      <c r="D529" s="206"/>
      <c r="E529" s="208"/>
      <c r="G529" s="64" t="str">
        <f t="shared" si="8"/>
        <v/>
      </c>
      <c r="I529" s="64">
        <f>IF(J529="","",COUNT(I$3:I528)+1)</f>
        <v>60</v>
      </c>
      <c r="J529" s="64">
        <f>IF(Menu!$D$12=$F529,'DATA SISWA'!B529,"")</f>
        <v>0</v>
      </c>
      <c r="K529" s="64">
        <f>IF(Menu!$D$12=$F529,'DATA SISWA'!C529,"")</f>
        <v>0</v>
      </c>
      <c r="L529" s="64">
        <f>IF(Menu!$D$12=$F529,'DATA SISWA'!D529,"")</f>
        <v>0</v>
      </c>
    </row>
    <row r="530" spans="1:12" ht="15.75">
      <c r="A530" s="66">
        <v>528</v>
      </c>
      <c r="B530" s="205"/>
      <c r="C530" s="206"/>
      <c r="D530" s="206"/>
      <c r="E530" s="208"/>
      <c r="G530" s="64" t="str">
        <f t="shared" si="8"/>
        <v/>
      </c>
      <c r="I530" s="64">
        <f>IF(J530="","",COUNT(I$3:I529)+1)</f>
        <v>61</v>
      </c>
      <c r="J530" s="64">
        <f>IF(Menu!$D$12=$F530,'DATA SISWA'!B530,"")</f>
        <v>0</v>
      </c>
      <c r="K530" s="64">
        <f>IF(Menu!$D$12=$F530,'DATA SISWA'!C530,"")</f>
        <v>0</v>
      </c>
      <c r="L530" s="64">
        <f>IF(Menu!$D$12=$F530,'DATA SISWA'!D530,"")</f>
        <v>0</v>
      </c>
    </row>
    <row r="531" spans="1:12" ht="15.75">
      <c r="A531" s="66">
        <v>529</v>
      </c>
      <c r="B531" s="205"/>
      <c r="C531" s="206"/>
      <c r="D531" s="206"/>
      <c r="E531" s="208"/>
      <c r="G531" s="64" t="str">
        <f t="shared" si="8"/>
        <v/>
      </c>
      <c r="I531" s="64">
        <f>IF(J531="","",COUNT(I$3:I530)+1)</f>
        <v>62</v>
      </c>
      <c r="J531" s="64">
        <f>IF(Menu!$D$12=$F531,'DATA SISWA'!B531,"")</f>
        <v>0</v>
      </c>
      <c r="K531" s="64">
        <f>IF(Menu!$D$12=$F531,'DATA SISWA'!C531,"")</f>
        <v>0</v>
      </c>
      <c r="L531" s="64">
        <f>IF(Menu!$D$12=$F531,'DATA SISWA'!D531,"")</f>
        <v>0</v>
      </c>
    </row>
    <row r="532" spans="1:12" ht="15.75">
      <c r="A532" s="66">
        <v>530</v>
      </c>
      <c r="B532" s="205"/>
      <c r="C532" s="206"/>
      <c r="D532" s="206"/>
      <c r="E532" s="208"/>
      <c r="G532" s="64" t="str">
        <f t="shared" si="8"/>
        <v/>
      </c>
      <c r="I532" s="64">
        <f>IF(J532="","",COUNT(I$3:I531)+1)</f>
        <v>63</v>
      </c>
      <c r="J532" s="64">
        <f>IF(Menu!$D$12=$F532,'DATA SISWA'!B532,"")</f>
        <v>0</v>
      </c>
      <c r="K532" s="64">
        <f>IF(Menu!$D$12=$F532,'DATA SISWA'!C532,"")</f>
        <v>0</v>
      </c>
      <c r="L532" s="64">
        <f>IF(Menu!$D$12=$F532,'DATA SISWA'!D532,"")</f>
        <v>0</v>
      </c>
    </row>
    <row r="533" spans="1:12" ht="15.75">
      <c r="A533" s="66">
        <v>531</v>
      </c>
      <c r="B533" s="209"/>
      <c r="C533" s="210"/>
      <c r="D533" s="206"/>
      <c r="E533" s="208"/>
      <c r="G533" s="64" t="str">
        <f t="shared" si="8"/>
        <v/>
      </c>
      <c r="I533" s="64">
        <f>IF(J533="","",COUNT(I$3:I532)+1)</f>
        <v>64</v>
      </c>
      <c r="J533" s="64">
        <f>IF(Menu!$D$12=$F533,'DATA SISWA'!B533,"")</f>
        <v>0</v>
      </c>
      <c r="K533" s="64">
        <f>IF(Menu!$D$12=$F533,'DATA SISWA'!C533,"")</f>
        <v>0</v>
      </c>
      <c r="L533" s="64">
        <f>IF(Menu!$D$12=$F533,'DATA SISWA'!D533,"")</f>
        <v>0</v>
      </c>
    </row>
    <row r="534" spans="1:12" ht="15.75">
      <c r="A534" s="66">
        <v>532</v>
      </c>
      <c r="B534" s="205"/>
      <c r="C534" s="206"/>
      <c r="D534" s="206"/>
      <c r="E534" s="208"/>
      <c r="G534" s="64" t="str">
        <f t="shared" si="8"/>
        <v/>
      </c>
      <c r="I534" s="64">
        <f>IF(J534="","",COUNT(I$3:I533)+1)</f>
        <v>65</v>
      </c>
      <c r="J534" s="64">
        <f>IF(Menu!$D$12=$F534,'DATA SISWA'!B534,"")</f>
        <v>0</v>
      </c>
      <c r="K534" s="64">
        <f>IF(Menu!$D$12=$F534,'DATA SISWA'!C534,"")</f>
        <v>0</v>
      </c>
      <c r="L534" s="64">
        <f>IF(Menu!$D$12=$F534,'DATA SISWA'!D534,"")</f>
        <v>0</v>
      </c>
    </row>
    <row r="535" spans="1:12" ht="15.75">
      <c r="A535" s="66">
        <v>533</v>
      </c>
      <c r="B535" s="209"/>
      <c r="C535" s="210"/>
      <c r="D535" s="206"/>
      <c r="E535" s="208"/>
      <c r="G535" s="64" t="str">
        <f t="shared" si="8"/>
        <v/>
      </c>
      <c r="I535" s="64">
        <f>IF(J535="","",COUNT(I$3:I534)+1)</f>
        <v>66</v>
      </c>
      <c r="J535" s="64">
        <f>IF(Menu!$D$12=$F535,'DATA SISWA'!B535,"")</f>
        <v>0</v>
      </c>
      <c r="K535" s="64">
        <f>IF(Menu!$D$12=$F535,'DATA SISWA'!C535,"")</f>
        <v>0</v>
      </c>
      <c r="L535" s="64">
        <f>IF(Menu!$D$12=$F535,'DATA SISWA'!D535,"")</f>
        <v>0</v>
      </c>
    </row>
    <row r="536" spans="1:12" ht="15.75">
      <c r="A536" s="66">
        <v>534</v>
      </c>
      <c r="B536" s="205"/>
      <c r="C536" s="206"/>
      <c r="D536" s="206"/>
      <c r="E536" s="208"/>
      <c r="G536" s="64" t="str">
        <f t="shared" si="8"/>
        <v/>
      </c>
      <c r="I536" s="64">
        <f>IF(J536="","",COUNT(I$3:I535)+1)</f>
        <v>67</v>
      </c>
      <c r="J536" s="64">
        <f>IF(Menu!$D$12=$F536,'DATA SISWA'!B536,"")</f>
        <v>0</v>
      </c>
      <c r="K536" s="64">
        <f>IF(Menu!$D$12=$F536,'DATA SISWA'!C536,"")</f>
        <v>0</v>
      </c>
      <c r="L536" s="64">
        <f>IF(Menu!$D$12=$F536,'DATA SISWA'!D536,"")</f>
        <v>0</v>
      </c>
    </row>
    <row r="537" spans="1:12" ht="15.75">
      <c r="A537" s="66">
        <v>535</v>
      </c>
      <c r="B537" s="205"/>
      <c r="C537" s="206"/>
      <c r="D537" s="206"/>
      <c r="E537" s="208"/>
      <c r="G537" s="64" t="str">
        <f t="shared" si="8"/>
        <v/>
      </c>
      <c r="I537" s="64">
        <f>IF(J537="","",COUNT(I$3:I536)+1)</f>
        <v>68</v>
      </c>
      <c r="J537" s="64">
        <f>IF(Menu!$D$12=$F537,'DATA SISWA'!B537,"")</f>
        <v>0</v>
      </c>
      <c r="K537" s="64">
        <f>IF(Menu!$D$12=$F537,'DATA SISWA'!C537,"")</f>
        <v>0</v>
      </c>
      <c r="L537" s="64">
        <f>IF(Menu!$D$12=$F537,'DATA SISWA'!D537,"")</f>
        <v>0</v>
      </c>
    </row>
    <row r="538" spans="1:12" ht="15.75">
      <c r="A538" s="66">
        <v>536</v>
      </c>
      <c r="B538" s="209"/>
      <c r="C538" s="210"/>
      <c r="D538" s="206"/>
      <c r="E538" s="208"/>
      <c r="G538" s="64" t="str">
        <f t="shared" si="8"/>
        <v/>
      </c>
      <c r="I538" s="64">
        <f>IF(J538="","",COUNT(I$3:I537)+1)</f>
        <v>69</v>
      </c>
      <c r="J538" s="64">
        <f>IF(Menu!$D$12=$F538,'DATA SISWA'!B538,"")</f>
        <v>0</v>
      </c>
      <c r="K538" s="64">
        <f>IF(Menu!$D$12=$F538,'DATA SISWA'!C538,"")</f>
        <v>0</v>
      </c>
      <c r="L538" s="64">
        <f>IF(Menu!$D$12=$F538,'DATA SISWA'!D538,"")</f>
        <v>0</v>
      </c>
    </row>
    <row r="539" spans="1:12" ht="15.75">
      <c r="A539" s="66">
        <v>537</v>
      </c>
      <c r="B539" s="205"/>
      <c r="C539" s="206"/>
      <c r="D539" s="206"/>
      <c r="E539" s="208"/>
      <c r="G539" s="64" t="str">
        <f t="shared" si="8"/>
        <v/>
      </c>
      <c r="I539" s="64">
        <f>IF(J539="","",COUNT(I$3:I538)+1)</f>
        <v>70</v>
      </c>
      <c r="J539" s="64">
        <f>IF(Menu!$D$12=$F539,'DATA SISWA'!B539,"")</f>
        <v>0</v>
      </c>
      <c r="K539" s="64">
        <f>IF(Menu!$D$12=$F539,'DATA SISWA'!C539,"")</f>
        <v>0</v>
      </c>
      <c r="L539" s="64">
        <f>IF(Menu!$D$12=$F539,'DATA SISWA'!D539,"")</f>
        <v>0</v>
      </c>
    </row>
    <row r="540" spans="1:12" ht="15.75">
      <c r="A540" s="66">
        <v>538</v>
      </c>
      <c r="B540" s="205"/>
      <c r="C540" s="206"/>
      <c r="D540" s="206"/>
      <c r="E540" s="208"/>
      <c r="G540" s="64" t="str">
        <f t="shared" si="8"/>
        <v/>
      </c>
      <c r="I540" s="64">
        <f>IF(J540="","",COUNT(I$3:I539)+1)</f>
        <v>71</v>
      </c>
      <c r="J540" s="64">
        <f>IF(Menu!$D$12=$F540,'DATA SISWA'!B540,"")</f>
        <v>0</v>
      </c>
      <c r="K540" s="64">
        <f>IF(Menu!$D$12=$F540,'DATA SISWA'!C540,"")</f>
        <v>0</v>
      </c>
      <c r="L540" s="64">
        <f>IF(Menu!$D$12=$F540,'DATA SISWA'!D540,"")</f>
        <v>0</v>
      </c>
    </row>
    <row r="541" spans="1:12" ht="15.75">
      <c r="A541" s="66">
        <v>539</v>
      </c>
      <c r="B541" s="205"/>
      <c r="C541" s="206"/>
      <c r="D541" s="206"/>
      <c r="E541" s="208"/>
      <c r="G541" s="64" t="str">
        <f t="shared" si="8"/>
        <v/>
      </c>
      <c r="I541" s="64">
        <f>IF(J541="","",COUNT(I$3:I540)+1)</f>
        <v>72</v>
      </c>
      <c r="J541" s="64">
        <f>IF(Menu!$D$12=$F541,'DATA SISWA'!B541,"")</f>
        <v>0</v>
      </c>
      <c r="K541" s="64">
        <f>IF(Menu!$D$12=$F541,'DATA SISWA'!C541,"")</f>
        <v>0</v>
      </c>
      <c r="L541" s="64">
        <f>IF(Menu!$D$12=$F541,'DATA SISWA'!D541,"")</f>
        <v>0</v>
      </c>
    </row>
    <row r="542" spans="1:12" ht="15.75">
      <c r="A542" s="66">
        <v>540</v>
      </c>
      <c r="B542" s="205"/>
      <c r="C542" s="206"/>
      <c r="D542" s="206"/>
      <c r="E542" s="208"/>
      <c r="G542" s="64" t="str">
        <f t="shared" si="8"/>
        <v/>
      </c>
      <c r="I542" s="64">
        <f>IF(J542="","",COUNT(I$3:I541)+1)</f>
        <v>73</v>
      </c>
      <c r="J542" s="64">
        <f>IF(Menu!$D$12=$F542,'DATA SISWA'!B542,"")</f>
        <v>0</v>
      </c>
      <c r="K542" s="64">
        <f>IF(Menu!$D$12=$F542,'DATA SISWA'!C542,"")</f>
        <v>0</v>
      </c>
      <c r="L542" s="64">
        <f>IF(Menu!$D$12=$F542,'DATA SISWA'!D542,"")</f>
        <v>0</v>
      </c>
    </row>
    <row r="543" spans="1:12" ht="15.75">
      <c r="A543" s="66">
        <v>541</v>
      </c>
      <c r="B543" s="205"/>
      <c r="C543" s="206"/>
      <c r="D543" s="206"/>
      <c r="E543" s="208"/>
      <c r="G543" s="64" t="str">
        <f t="shared" si="8"/>
        <v/>
      </c>
      <c r="I543" s="64">
        <f>IF(J543="","",COUNT(I$3:I542)+1)</f>
        <v>74</v>
      </c>
      <c r="J543" s="64">
        <f>IF(Menu!$D$12=$F543,'DATA SISWA'!B543,"")</f>
        <v>0</v>
      </c>
      <c r="K543" s="64">
        <f>IF(Menu!$D$12=$F543,'DATA SISWA'!C543,"")</f>
        <v>0</v>
      </c>
      <c r="L543" s="64">
        <f>IF(Menu!$D$12=$F543,'DATA SISWA'!D543,"")</f>
        <v>0</v>
      </c>
    </row>
    <row r="544" spans="1:12" ht="15.75">
      <c r="A544" s="66">
        <v>542</v>
      </c>
      <c r="B544" s="204"/>
      <c r="C544" s="200"/>
      <c r="D544" s="200"/>
      <c r="E544" s="141"/>
      <c r="G544" s="64" t="str">
        <f t="shared" si="8"/>
        <v/>
      </c>
      <c r="I544" s="64">
        <f>IF(J544="","",COUNT(I$3:I543)+1)</f>
        <v>75</v>
      </c>
      <c r="J544" s="64">
        <f>IF(Menu!$D$12=$F544,'DATA SISWA'!B544,"")</f>
        <v>0</v>
      </c>
      <c r="K544" s="64">
        <f>IF(Menu!$D$12=$F544,'DATA SISWA'!C544,"")</f>
        <v>0</v>
      </c>
      <c r="L544" s="64">
        <f>IF(Menu!$D$12=$F544,'DATA SISWA'!D544,"")</f>
        <v>0</v>
      </c>
    </row>
    <row r="545" spans="1:12" ht="15.75">
      <c r="A545" s="66">
        <v>543</v>
      </c>
      <c r="B545" s="205"/>
      <c r="C545" s="206"/>
      <c r="D545" s="206"/>
      <c r="E545" s="208"/>
      <c r="G545" s="64" t="str">
        <f t="shared" si="8"/>
        <v/>
      </c>
      <c r="I545" s="64">
        <f>IF(J545="","",COUNT(I$3:I544)+1)</f>
        <v>76</v>
      </c>
      <c r="J545" s="64">
        <f>IF(Menu!$D$12=$F545,'DATA SISWA'!B545,"")</f>
        <v>0</v>
      </c>
      <c r="K545" s="64">
        <f>IF(Menu!$D$12=$F545,'DATA SISWA'!C545,"")</f>
        <v>0</v>
      </c>
      <c r="L545" s="64">
        <f>IF(Menu!$D$12=$F545,'DATA SISWA'!D545,"")</f>
        <v>0</v>
      </c>
    </row>
    <row r="546" spans="1:12" ht="15.75">
      <c r="A546" s="66">
        <v>544</v>
      </c>
      <c r="B546" s="211"/>
      <c r="C546" s="212"/>
      <c r="D546" s="212"/>
      <c r="E546" s="213"/>
      <c r="G546" s="64" t="str">
        <f t="shared" si="8"/>
        <v/>
      </c>
      <c r="I546" s="64">
        <f>IF(J546="","",COUNT(I$3:I545)+1)</f>
        <v>77</v>
      </c>
      <c r="J546" s="64">
        <f>IF(Menu!$D$12=$F546,'DATA SISWA'!B546,"")</f>
        <v>0</v>
      </c>
      <c r="K546" s="64">
        <f>IF(Menu!$D$12=$F546,'DATA SISWA'!C546,"")</f>
        <v>0</v>
      </c>
      <c r="L546" s="64">
        <f>IF(Menu!$D$12=$F546,'DATA SISWA'!D546,"")</f>
        <v>0</v>
      </c>
    </row>
    <row r="547" spans="1:12" ht="15.75">
      <c r="A547" s="66">
        <v>545</v>
      </c>
      <c r="B547" s="211"/>
      <c r="C547" s="212"/>
      <c r="D547" s="212"/>
      <c r="E547" s="213"/>
      <c r="G547" s="64" t="str">
        <f t="shared" si="8"/>
        <v/>
      </c>
      <c r="I547" s="64">
        <f>IF(J547="","",COUNT(I$3:I546)+1)</f>
        <v>78</v>
      </c>
      <c r="J547" s="64">
        <f>IF(Menu!$D$12=$F547,'DATA SISWA'!B547,"")</f>
        <v>0</v>
      </c>
      <c r="K547" s="64">
        <f>IF(Menu!$D$12=$F547,'DATA SISWA'!C547,"")</f>
        <v>0</v>
      </c>
      <c r="L547" s="64">
        <f>IF(Menu!$D$12=$F547,'DATA SISWA'!D547,"")</f>
        <v>0</v>
      </c>
    </row>
    <row r="548" spans="1:12" ht="15.75">
      <c r="A548" s="66">
        <v>546</v>
      </c>
      <c r="B548" s="211"/>
      <c r="C548" s="212"/>
      <c r="D548" s="212"/>
      <c r="E548" s="213"/>
      <c r="G548" s="64" t="str">
        <f t="shared" si="8"/>
        <v/>
      </c>
      <c r="I548" s="64">
        <f>IF(J548="","",COUNT(I$3:I547)+1)</f>
        <v>79</v>
      </c>
      <c r="J548" s="64">
        <f>IF(Menu!$D$12=$F548,'DATA SISWA'!B548,"")</f>
        <v>0</v>
      </c>
      <c r="K548" s="64">
        <f>IF(Menu!$D$12=$F548,'DATA SISWA'!C548,"")</f>
        <v>0</v>
      </c>
      <c r="L548" s="64">
        <f>IF(Menu!$D$12=$F548,'DATA SISWA'!D548,"")</f>
        <v>0</v>
      </c>
    </row>
    <row r="549" spans="1:12" ht="15.75">
      <c r="A549" s="66">
        <v>547</v>
      </c>
      <c r="B549" s="211"/>
      <c r="C549" s="212"/>
      <c r="D549" s="212"/>
      <c r="E549" s="213"/>
      <c r="G549" s="64" t="str">
        <f t="shared" si="8"/>
        <v/>
      </c>
      <c r="I549" s="64">
        <f>IF(J549="","",COUNT(I$3:I548)+1)</f>
        <v>80</v>
      </c>
      <c r="J549" s="64">
        <f>IF(Menu!$D$12=$F549,'DATA SISWA'!B549,"")</f>
        <v>0</v>
      </c>
      <c r="K549" s="64">
        <f>IF(Menu!$D$12=$F549,'DATA SISWA'!C549,"")</f>
        <v>0</v>
      </c>
      <c r="L549" s="64">
        <f>IF(Menu!$D$12=$F549,'DATA SISWA'!D549,"")</f>
        <v>0</v>
      </c>
    </row>
    <row r="550" spans="1:12" ht="15.75">
      <c r="A550" s="66">
        <v>548</v>
      </c>
      <c r="B550" s="211"/>
      <c r="C550" s="212"/>
      <c r="D550" s="212"/>
      <c r="E550" s="213"/>
      <c r="G550" s="64" t="str">
        <f t="shared" si="8"/>
        <v/>
      </c>
      <c r="I550" s="64">
        <f>IF(J550="","",COUNT(I$3:I549)+1)</f>
        <v>81</v>
      </c>
      <c r="J550" s="64">
        <f>IF(Menu!$D$12=$F550,'DATA SISWA'!B550,"")</f>
        <v>0</v>
      </c>
      <c r="K550" s="64">
        <f>IF(Menu!$D$12=$F550,'DATA SISWA'!C550,"")</f>
        <v>0</v>
      </c>
      <c r="L550" s="64">
        <f>IF(Menu!$D$12=$F550,'DATA SISWA'!D550,"")</f>
        <v>0</v>
      </c>
    </row>
    <row r="551" spans="1:12" ht="15.75">
      <c r="A551" s="66">
        <v>549</v>
      </c>
      <c r="B551" s="211"/>
      <c r="C551" s="212"/>
      <c r="D551" s="212"/>
      <c r="E551" s="213"/>
      <c r="G551" s="64" t="str">
        <f t="shared" si="8"/>
        <v/>
      </c>
      <c r="I551" s="64">
        <f>IF(J551="","",COUNT(I$3:I550)+1)</f>
        <v>82</v>
      </c>
      <c r="J551" s="64">
        <f>IF(Menu!$D$12=$F551,'DATA SISWA'!B551,"")</f>
        <v>0</v>
      </c>
      <c r="K551" s="64">
        <f>IF(Menu!$D$12=$F551,'DATA SISWA'!C551,"")</f>
        <v>0</v>
      </c>
      <c r="L551" s="64">
        <f>IF(Menu!$D$12=$F551,'DATA SISWA'!D551,"")</f>
        <v>0</v>
      </c>
    </row>
    <row r="552" spans="1:12" ht="15.75">
      <c r="A552" s="66">
        <v>550</v>
      </c>
      <c r="B552" s="211"/>
      <c r="C552" s="212"/>
      <c r="D552" s="212"/>
      <c r="E552" s="213"/>
      <c r="G552" s="64" t="str">
        <f t="shared" si="8"/>
        <v/>
      </c>
      <c r="I552" s="64">
        <f>IF(J552="","",COUNT(I$3:I551)+1)</f>
        <v>83</v>
      </c>
      <c r="J552" s="64">
        <f>IF(Menu!$D$12=$F552,'DATA SISWA'!B552,"")</f>
        <v>0</v>
      </c>
      <c r="K552" s="64">
        <f>IF(Menu!$D$12=$F552,'DATA SISWA'!C552,"")</f>
        <v>0</v>
      </c>
      <c r="L552" s="64">
        <f>IF(Menu!$D$12=$F552,'DATA SISWA'!D552,"")</f>
        <v>0</v>
      </c>
    </row>
    <row r="553" spans="1:12" ht="15.75">
      <c r="A553" s="66">
        <v>551</v>
      </c>
      <c r="B553" s="211"/>
      <c r="C553" s="212"/>
      <c r="D553" s="212"/>
      <c r="E553" s="213"/>
      <c r="G553" s="64" t="str">
        <f t="shared" si="8"/>
        <v/>
      </c>
      <c r="I553" s="64">
        <f>IF(J553="","",COUNT(I$3:I552)+1)</f>
        <v>84</v>
      </c>
      <c r="J553" s="64">
        <f>IF(Menu!$D$12=$F553,'DATA SISWA'!B553,"")</f>
        <v>0</v>
      </c>
      <c r="K553" s="64">
        <f>IF(Menu!$D$12=$F553,'DATA SISWA'!C553,"")</f>
        <v>0</v>
      </c>
      <c r="L553" s="64">
        <f>IF(Menu!$D$12=$F553,'DATA SISWA'!D553,"")</f>
        <v>0</v>
      </c>
    </row>
    <row r="554" spans="1:12" ht="15.75">
      <c r="A554" s="66">
        <v>552</v>
      </c>
      <c r="B554" s="211"/>
      <c r="C554" s="212"/>
      <c r="D554" s="212"/>
      <c r="E554" s="213"/>
      <c r="G554" s="64" t="str">
        <f t="shared" si="8"/>
        <v/>
      </c>
      <c r="I554" s="64">
        <f>IF(J554="","",COUNT(I$3:I553)+1)</f>
        <v>85</v>
      </c>
      <c r="J554" s="64">
        <f>IF(Menu!$D$12=$F554,'DATA SISWA'!B554,"")</f>
        <v>0</v>
      </c>
      <c r="K554" s="64">
        <f>IF(Menu!$D$12=$F554,'DATA SISWA'!C554,"")</f>
        <v>0</v>
      </c>
      <c r="L554" s="64">
        <f>IF(Menu!$D$12=$F554,'DATA SISWA'!D554,"")</f>
        <v>0</v>
      </c>
    </row>
    <row r="555" spans="1:12" ht="15.75">
      <c r="A555" s="66">
        <v>553</v>
      </c>
      <c r="B555" s="211"/>
      <c r="C555" s="212"/>
      <c r="D555" s="212"/>
      <c r="E555" s="213"/>
      <c r="G555" s="64" t="str">
        <f t="shared" si="8"/>
        <v/>
      </c>
      <c r="I555" s="64">
        <f>IF(J555="","",COUNT(I$3:I554)+1)</f>
        <v>86</v>
      </c>
      <c r="J555" s="64">
        <f>IF(Menu!$D$12=$F555,'DATA SISWA'!B555,"")</f>
        <v>0</v>
      </c>
      <c r="K555" s="64">
        <f>IF(Menu!$D$12=$F555,'DATA SISWA'!C555,"")</f>
        <v>0</v>
      </c>
      <c r="L555" s="64">
        <f>IF(Menu!$D$12=$F555,'DATA SISWA'!D555,"")</f>
        <v>0</v>
      </c>
    </row>
    <row r="556" spans="1:12" ht="15.75">
      <c r="A556" s="66">
        <v>554</v>
      </c>
      <c r="B556" s="211"/>
      <c r="C556" s="212"/>
      <c r="D556" s="212"/>
      <c r="E556" s="214"/>
      <c r="G556" s="64" t="str">
        <f t="shared" si="8"/>
        <v/>
      </c>
      <c r="I556" s="64">
        <f>IF(J556="","",COUNT(I$3:I555)+1)</f>
        <v>87</v>
      </c>
      <c r="J556" s="64">
        <f>IF(Menu!$D$12=$F556,'DATA SISWA'!B556,"")</f>
        <v>0</v>
      </c>
      <c r="K556" s="64">
        <f>IF(Menu!$D$12=$F556,'DATA SISWA'!C556,"")</f>
        <v>0</v>
      </c>
      <c r="L556" s="64">
        <f>IF(Menu!$D$12=$F556,'DATA SISWA'!D556,"")</f>
        <v>0</v>
      </c>
    </row>
    <row r="557" spans="1:12" ht="15.75">
      <c r="A557" s="66">
        <v>555</v>
      </c>
      <c r="B557" s="211"/>
      <c r="C557" s="212"/>
      <c r="D557" s="212"/>
      <c r="E557" s="214"/>
      <c r="G557" s="64" t="str">
        <f t="shared" si="8"/>
        <v/>
      </c>
      <c r="I557" s="64">
        <f>IF(J557="","",COUNT(I$3:I556)+1)</f>
        <v>88</v>
      </c>
      <c r="J557" s="64">
        <f>IF(Menu!$D$12=$F557,'DATA SISWA'!B557,"")</f>
        <v>0</v>
      </c>
      <c r="K557" s="64">
        <f>IF(Menu!$D$12=$F557,'DATA SISWA'!C557,"")</f>
        <v>0</v>
      </c>
      <c r="L557" s="64">
        <f>IF(Menu!$D$12=$F557,'DATA SISWA'!D557,"")</f>
        <v>0</v>
      </c>
    </row>
    <row r="558" spans="1:12" ht="15.75">
      <c r="A558" s="66">
        <v>556</v>
      </c>
      <c r="B558" s="211"/>
      <c r="C558" s="212"/>
      <c r="D558" s="212"/>
      <c r="E558" s="214"/>
      <c r="G558" s="64" t="str">
        <f t="shared" si="8"/>
        <v/>
      </c>
      <c r="I558" s="64">
        <f>IF(J558="","",COUNT(I$3:I557)+1)</f>
        <v>89</v>
      </c>
      <c r="J558" s="64">
        <f>IF(Menu!$D$12=$F558,'DATA SISWA'!B558,"")</f>
        <v>0</v>
      </c>
      <c r="K558" s="64">
        <f>IF(Menu!$D$12=$F558,'DATA SISWA'!C558,"")</f>
        <v>0</v>
      </c>
      <c r="L558" s="64">
        <f>IF(Menu!$D$12=$F558,'DATA SISWA'!D558,"")</f>
        <v>0</v>
      </c>
    </row>
    <row r="559" spans="1:12" ht="15.75">
      <c r="A559" s="66">
        <v>557</v>
      </c>
      <c r="B559" s="215"/>
      <c r="C559" s="216"/>
      <c r="D559" s="212"/>
      <c r="E559" s="214"/>
      <c r="G559" s="64" t="str">
        <f t="shared" si="8"/>
        <v/>
      </c>
      <c r="I559" s="64">
        <f>IF(J559="","",COUNT(I$3:I558)+1)</f>
        <v>90</v>
      </c>
      <c r="J559" s="64">
        <f>IF(Menu!$D$12=$F559,'DATA SISWA'!B559,"")</f>
        <v>0</v>
      </c>
      <c r="K559" s="64">
        <f>IF(Menu!$D$12=$F559,'DATA SISWA'!C559,"")</f>
        <v>0</v>
      </c>
      <c r="L559" s="64">
        <f>IF(Menu!$D$12=$F559,'DATA SISWA'!D559,"")</f>
        <v>0</v>
      </c>
    </row>
    <row r="560" spans="1:12" ht="15.75">
      <c r="A560" s="66">
        <v>558</v>
      </c>
      <c r="B560" s="211"/>
      <c r="C560" s="212"/>
      <c r="D560" s="212"/>
      <c r="E560" s="214"/>
      <c r="G560" s="64" t="str">
        <f t="shared" si="8"/>
        <v/>
      </c>
      <c r="I560" s="64">
        <f>IF(J560="","",COUNT(I$3:I559)+1)</f>
        <v>91</v>
      </c>
      <c r="J560" s="64">
        <f>IF(Menu!$D$12=$F560,'DATA SISWA'!B560,"")</f>
        <v>0</v>
      </c>
      <c r="K560" s="64">
        <f>IF(Menu!$D$12=$F560,'DATA SISWA'!C560,"")</f>
        <v>0</v>
      </c>
      <c r="L560" s="64">
        <f>IF(Menu!$D$12=$F560,'DATA SISWA'!D560,"")</f>
        <v>0</v>
      </c>
    </row>
    <row r="561" spans="1:12" ht="15.75">
      <c r="A561" s="66">
        <v>559</v>
      </c>
      <c r="B561" s="211"/>
      <c r="C561" s="212"/>
      <c r="D561" s="212"/>
      <c r="E561" s="214"/>
      <c r="G561" s="64" t="str">
        <f t="shared" si="8"/>
        <v/>
      </c>
      <c r="I561" s="64">
        <f>IF(J561="","",COUNT(I$3:I560)+1)</f>
        <v>92</v>
      </c>
      <c r="J561" s="64">
        <f>IF(Menu!$D$12=$F561,'DATA SISWA'!B561,"")</f>
        <v>0</v>
      </c>
      <c r="K561" s="64">
        <f>IF(Menu!$D$12=$F561,'DATA SISWA'!C561,"")</f>
        <v>0</v>
      </c>
      <c r="L561" s="64">
        <f>IF(Menu!$D$12=$F561,'DATA SISWA'!D561,"")</f>
        <v>0</v>
      </c>
    </row>
    <row r="562" spans="1:12" ht="15.75">
      <c r="A562" s="66">
        <v>560</v>
      </c>
      <c r="B562" s="211"/>
      <c r="C562" s="212"/>
      <c r="D562" s="212"/>
      <c r="E562" s="214"/>
      <c r="G562" s="64" t="str">
        <f t="shared" si="8"/>
        <v/>
      </c>
      <c r="I562" s="64">
        <f>IF(J562="","",COUNT(I$3:I561)+1)</f>
        <v>93</v>
      </c>
      <c r="J562" s="64">
        <f>IF(Menu!$D$12=$F562,'DATA SISWA'!B562,"")</f>
        <v>0</v>
      </c>
      <c r="K562" s="64">
        <f>IF(Menu!$D$12=$F562,'DATA SISWA'!C562,"")</f>
        <v>0</v>
      </c>
      <c r="L562" s="64">
        <f>IF(Menu!$D$12=$F562,'DATA SISWA'!D562,"")</f>
        <v>0</v>
      </c>
    </row>
    <row r="563" spans="1:12" ht="15.75">
      <c r="A563" s="66">
        <v>561</v>
      </c>
      <c r="B563" s="211"/>
      <c r="C563" s="212"/>
      <c r="D563" s="212"/>
      <c r="E563" s="214"/>
      <c r="G563" s="64" t="str">
        <f t="shared" si="8"/>
        <v/>
      </c>
      <c r="I563" s="64">
        <f>IF(J563="","",COUNT(I$3:I562)+1)</f>
        <v>94</v>
      </c>
      <c r="J563" s="64">
        <f>IF(Menu!$D$12=$F563,'DATA SISWA'!B563,"")</f>
        <v>0</v>
      </c>
      <c r="K563" s="64">
        <f>IF(Menu!$D$12=$F563,'DATA SISWA'!C563,"")</f>
        <v>0</v>
      </c>
      <c r="L563" s="64">
        <f>IF(Menu!$D$12=$F563,'DATA SISWA'!D563,"")</f>
        <v>0</v>
      </c>
    </row>
    <row r="564" spans="1:12" ht="15.75">
      <c r="A564" s="66">
        <v>562</v>
      </c>
      <c r="B564" s="211"/>
      <c r="C564" s="212"/>
      <c r="D564" s="212"/>
      <c r="E564" s="214"/>
      <c r="G564" s="64" t="str">
        <f t="shared" si="8"/>
        <v/>
      </c>
      <c r="I564" s="64">
        <f>IF(J564="","",COUNT(I$3:I563)+1)</f>
        <v>95</v>
      </c>
      <c r="J564" s="64">
        <f>IF(Menu!$D$12=$F564,'DATA SISWA'!B564,"")</f>
        <v>0</v>
      </c>
      <c r="K564" s="64">
        <f>IF(Menu!$D$12=$F564,'DATA SISWA'!C564,"")</f>
        <v>0</v>
      </c>
      <c r="L564" s="64">
        <f>IF(Menu!$D$12=$F564,'DATA SISWA'!D564,"")</f>
        <v>0</v>
      </c>
    </row>
    <row r="565" spans="1:12" ht="15.75">
      <c r="A565" s="66">
        <v>563</v>
      </c>
      <c r="B565" s="211"/>
      <c r="C565" s="212"/>
      <c r="D565" s="212"/>
      <c r="E565" s="214"/>
      <c r="G565" s="64" t="str">
        <f t="shared" si="8"/>
        <v/>
      </c>
      <c r="I565" s="64">
        <f>IF(J565="","",COUNT(I$3:I564)+1)</f>
        <v>96</v>
      </c>
      <c r="J565" s="64">
        <f>IF(Menu!$D$12=$F565,'DATA SISWA'!B565,"")</f>
        <v>0</v>
      </c>
      <c r="K565" s="64">
        <f>IF(Menu!$D$12=$F565,'DATA SISWA'!C565,"")</f>
        <v>0</v>
      </c>
      <c r="L565" s="64">
        <f>IF(Menu!$D$12=$F565,'DATA SISWA'!D565,"")</f>
        <v>0</v>
      </c>
    </row>
    <row r="566" spans="1:12" ht="15.75">
      <c r="A566" s="66">
        <v>564</v>
      </c>
      <c r="B566" s="204"/>
      <c r="C566" s="200"/>
      <c r="D566" s="200"/>
      <c r="E566" s="77"/>
      <c r="G566" s="64" t="str">
        <f t="shared" si="8"/>
        <v/>
      </c>
      <c r="I566" s="64">
        <f>IF(J566="","",COUNT(I$3:I565)+1)</f>
        <v>97</v>
      </c>
      <c r="J566" s="64">
        <f>IF(Menu!$D$12=$F566,'DATA SISWA'!B566,"")</f>
        <v>0</v>
      </c>
      <c r="K566" s="64">
        <f>IF(Menu!$D$12=$F566,'DATA SISWA'!C566,"")</f>
        <v>0</v>
      </c>
      <c r="L566" s="64">
        <f>IF(Menu!$D$12=$F566,'DATA SISWA'!D566,"")</f>
        <v>0</v>
      </c>
    </row>
    <row r="567" spans="1:12" ht="15.75">
      <c r="A567" s="66">
        <v>565</v>
      </c>
      <c r="B567" s="211"/>
      <c r="C567" s="212"/>
      <c r="D567" s="212"/>
      <c r="E567" s="214"/>
      <c r="G567" s="64" t="str">
        <f t="shared" si="8"/>
        <v/>
      </c>
      <c r="I567" s="64">
        <f>IF(J567="","",COUNT(I$3:I566)+1)</f>
        <v>98</v>
      </c>
      <c r="J567" s="64">
        <f>IF(Menu!$D$12=$F567,'DATA SISWA'!B567,"")</f>
        <v>0</v>
      </c>
      <c r="K567" s="64">
        <f>IF(Menu!$D$12=$F567,'DATA SISWA'!C567,"")</f>
        <v>0</v>
      </c>
      <c r="L567" s="64">
        <f>IF(Menu!$D$12=$F567,'DATA SISWA'!D567,"")</f>
        <v>0</v>
      </c>
    </row>
    <row r="568" spans="1:12" ht="15.75">
      <c r="A568" s="66">
        <v>566</v>
      </c>
      <c r="B568" s="211"/>
      <c r="C568" s="212"/>
      <c r="D568" s="212"/>
      <c r="E568" s="214"/>
      <c r="G568" s="64" t="str">
        <f t="shared" si="8"/>
        <v/>
      </c>
      <c r="I568" s="64">
        <f>IF(J568="","",COUNT(I$3:I567)+1)</f>
        <v>99</v>
      </c>
      <c r="J568" s="64">
        <f>IF(Menu!$D$12=$F568,'DATA SISWA'!B568,"")</f>
        <v>0</v>
      </c>
      <c r="K568" s="64">
        <f>IF(Menu!$D$12=$F568,'DATA SISWA'!C568,"")</f>
        <v>0</v>
      </c>
      <c r="L568" s="64">
        <f>IF(Menu!$D$12=$F568,'DATA SISWA'!D568,"")</f>
        <v>0</v>
      </c>
    </row>
    <row r="569" spans="1:12" ht="15.75">
      <c r="A569" s="66">
        <v>567</v>
      </c>
      <c r="B569" s="211"/>
      <c r="C569" s="212"/>
      <c r="D569" s="212"/>
      <c r="E569" s="214"/>
      <c r="G569" s="64" t="str">
        <f t="shared" si="8"/>
        <v/>
      </c>
      <c r="I569" s="64">
        <f>IF(J569="","",COUNT(I$3:I568)+1)</f>
        <v>100</v>
      </c>
      <c r="J569" s="64">
        <f>IF(Menu!$D$12=$F569,'DATA SISWA'!B569,"")</f>
        <v>0</v>
      </c>
      <c r="K569" s="64">
        <f>IF(Menu!$D$12=$F569,'DATA SISWA'!C569,"")</f>
        <v>0</v>
      </c>
      <c r="L569" s="64">
        <f>IF(Menu!$D$12=$F569,'DATA SISWA'!D569,"")</f>
        <v>0</v>
      </c>
    </row>
    <row r="570" spans="1:12" ht="15.75">
      <c r="A570" s="66">
        <v>568</v>
      </c>
      <c r="B570" s="211"/>
      <c r="C570" s="212"/>
      <c r="D570" s="212"/>
      <c r="E570" s="214"/>
      <c r="G570" s="64" t="str">
        <f t="shared" si="8"/>
        <v/>
      </c>
      <c r="I570" s="64">
        <f>IF(J570="","",COUNT(I$3:I569)+1)</f>
        <v>101</v>
      </c>
      <c r="J570" s="64">
        <f>IF(Menu!$D$12=$F570,'DATA SISWA'!B570,"")</f>
        <v>0</v>
      </c>
      <c r="K570" s="64">
        <f>IF(Menu!$D$12=$F570,'DATA SISWA'!C570,"")</f>
        <v>0</v>
      </c>
      <c r="L570" s="64">
        <f>IF(Menu!$D$12=$F570,'DATA SISWA'!D570,"")</f>
        <v>0</v>
      </c>
    </row>
    <row r="571" spans="1:12" ht="15.75">
      <c r="A571" s="66">
        <v>569</v>
      </c>
      <c r="B571" s="211"/>
      <c r="C571" s="212"/>
      <c r="D571" s="212"/>
      <c r="E571" s="214"/>
      <c r="G571" s="64" t="str">
        <f t="shared" si="8"/>
        <v/>
      </c>
      <c r="I571" s="64">
        <f>IF(J571="","",COUNT(I$3:I570)+1)</f>
        <v>102</v>
      </c>
      <c r="J571" s="64">
        <f>IF(Menu!$D$12=$F571,'DATA SISWA'!B571,"")</f>
        <v>0</v>
      </c>
      <c r="K571" s="64">
        <f>IF(Menu!$D$12=$F571,'DATA SISWA'!C571,"")</f>
        <v>0</v>
      </c>
      <c r="L571" s="64">
        <f>IF(Menu!$D$12=$F571,'DATA SISWA'!D571,"")</f>
        <v>0</v>
      </c>
    </row>
    <row r="572" spans="1:12" ht="15.75">
      <c r="A572" s="66">
        <v>570</v>
      </c>
      <c r="B572" s="211"/>
      <c r="C572" s="212"/>
      <c r="D572" s="212"/>
      <c r="E572" s="214"/>
      <c r="G572" s="64" t="str">
        <f t="shared" si="8"/>
        <v/>
      </c>
      <c r="I572" s="64">
        <f>IF(J572="","",COUNT(I$3:I571)+1)</f>
        <v>103</v>
      </c>
      <c r="J572" s="64">
        <f>IF(Menu!$D$12=$F572,'DATA SISWA'!B572,"")</f>
        <v>0</v>
      </c>
      <c r="K572" s="64">
        <f>IF(Menu!$D$12=$F572,'DATA SISWA'!C572,"")</f>
        <v>0</v>
      </c>
      <c r="L572" s="64">
        <f>IF(Menu!$D$12=$F572,'DATA SISWA'!D572,"")</f>
        <v>0</v>
      </c>
    </row>
    <row r="573" spans="1:12" ht="15.75">
      <c r="A573" s="66">
        <v>571</v>
      </c>
      <c r="B573" s="211"/>
      <c r="C573" s="212"/>
      <c r="D573" s="212"/>
      <c r="E573" s="214"/>
      <c r="G573" s="64" t="str">
        <f t="shared" si="8"/>
        <v/>
      </c>
      <c r="I573" s="64">
        <f>IF(J573="","",COUNT(I$3:I572)+1)</f>
        <v>104</v>
      </c>
      <c r="J573" s="64">
        <f>IF(Menu!$D$12=$F573,'DATA SISWA'!B573,"")</f>
        <v>0</v>
      </c>
      <c r="K573" s="64">
        <f>IF(Menu!$D$12=$F573,'DATA SISWA'!C573,"")</f>
        <v>0</v>
      </c>
      <c r="L573" s="64">
        <f>IF(Menu!$D$12=$F573,'DATA SISWA'!D573,"")</f>
        <v>0</v>
      </c>
    </row>
    <row r="574" spans="1:12" ht="15.75">
      <c r="A574" s="66">
        <v>572</v>
      </c>
      <c r="B574" s="211"/>
      <c r="C574" s="212"/>
      <c r="D574" s="212"/>
      <c r="E574" s="214"/>
      <c r="G574" s="64" t="str">
        <f t="shared" si="8"/>
        <v/>
      </c>
      <c r="I574" s="64">
        <f>IF(J574="","",COUNT(I$3:I573)+1)</f>
        <v>105</v>
      </c>
      <c r="J574" s="64">
        <f>IF(Menu!$D$12=$F574,'DATA SISWA'!B574,"")</f>
        <v>0</v>
      </c>
      <c r="K574" s="64">
        <f>IF(Menu!$D$12=$F574,'DATA SISWA'!C574,"")</f>
        <v>0</v>
      </c>
      <c r="L574" s="64">
        <f>IF(Menu!$D$12=$F574,'DATA SISWA'!D574,"")</f>
        <v>0</v>
      </c>
    </row>
    <row r="575" spans="1:12" ht="15.75">
      <c r="A575" s="66">
        <v>573</v>
      </c>
      <c r="B575" s="211"/>
      <c r="C575" s="212"/>
      <c r="D575" s="212"/>
      <c r="E575" s="214"/>
      <c r="G575" s="64" t="str">
        <f t="shared" si="8"/>
        <v/>
      </c>
      <c r="I575" s="64">
        <f>IF(J575="","",COUNT(I$3:I574)+1)</f>
        <v>106</v>
      </c>
      <c r="J575" s="64">
        <f>IF(Menu!$D$12=$F575,'DATA SISWA'!B575,"")</f>
        <v>0</v>
      </c>
      <c r="K575" s="64">
        <f>IF(Menu!$D$12=$F575,'DATA SISWA'!C575,"")</f>
        <v>0</v>
      </c>
      <c r="L575" s="64">
        <f>IF(Menu!$D$12=$F575,'DATA SISWA'!D575,"")</f>
        <v>0</v>
      </c>
    </row>
    <row r="576" spans="1:12" ht="15.75">
      <c r="A576" s="66">
        <v>574</v>
      </c>
      <c r="B576" s="211"/>
      <c r="C576" s="212"/>
      <c r="D576" s="212"/>
      <c r="E576" s="214"/>
      <c r="G576" s="64" t="str">
        <f t="shared" si="8"/>
        <v/>
      </c>
      <c r="I576" s="64">
        <f>IF(J576="","",COUNT(I$3:I575)+1)</f>
        <v>107</v>
      </c>
      <c r="J576" s="64">
        <f>IF(Menu!$D$12=$F576,'DATA SISWA'!B576,"")</f>
        <v>0</v>
      </c>
      <c r="K576" s="64">
        <f>IF(Menu!$D$12=$F576,'DATA SISWA'!C576,"")</f>
        <v>0</v>
      </c>
      <c r="L576" s="64">
        <f>IF(Menu!$D$12=$F576,'DATA SISWA'!D576,"")</f>
        <v>0</v>
      </c>
    </row>
    <row r="577" spans="1:12" ht="15.75">
      <c r="A577" s="66">
        <v>575</v>
      </c>
      <c r="B577" s="211"/>
      <c r="C577" s="212"/>
      <c r="D577" s="212"/>
      <c r="E577" s="214"/>
      <c r="G577" s="64" t="str">
        <f t="shared" si="8"/>
        <v/>
      </c>
      <c r="I577" s="64">
        <f>IF(J577="","",COUNT(I$3:I576)+1)</f>
        <v>108</v>
      </c>
      <c r="J577" s="64">
        <f>IF(Menu!$D$12=$F577,'DATA SISWA'!B577,"")</f>
        <v>0</v>
      </c>
      <c r="K577" s="64">
        <f>IF(Menu!$D$12=$F577,'DATA SISWA'!C577,"")</f>
        <v>0</v>
      </c>
      <c r="L577" s="64">
        <f>IF(Menu!$D$12=$F577,'DATA SISWA'!D577,"")</f>
        <v>0</v>
      </c>
    </row>
    <row r="578" spans="1:12" ht="15.75">
      <c r="A578" s="66">
        <v>576</v>
      </c>
      <c r="B578" s="211"/>
      <c r="C578" s="212"/>
      <c r="D578" s="212"/>
      <c r="E578" s="214"/>
      <c r="G578" s="64" t="str">
        <f t="shared" si="8"/>
        <v/>
      </c>
      <c r="I578" s="64">
        <f>IF(J578="","",COUNT(I$3:I577)+1)</f>
        <v>109</v>
      </c>
      <c r="J578" s="64">
        <f>IF(Menu!$D$12=$F578,'DATA SISWA'!B578,"")</f>
        <v>0</v>
      </c>
      <c r="K578" s="64">
        <f>IF(Menu!$D$12=$F578,'DATA SISWA'!C578,"")</f>
        <v>0</v>
      </c>
      <c r="L578" s="64">
        <f>IF(Menu!$D$12=$F578,'DATA SISWA'!D578,"")</f>
        <v>0</v>
      </c>
    </row>
    <row r="579" spans="1:12" ht="15.75">
      <c r="A579" s="66">
        <v>577</v>
      </c>
      <c r="B579" s="215"/>
      <c r="C579" s="216"/>
      <c r="D579" s="212"/>
      <c r="E579" s="214"/>
      <c r="G579" s="64" t="str">
        <f t="shared" si="8"/>
        <v/>
      </c>
      <c r="I579" s="64">
        <f>IF(J579="","",COUNT(I$3:I578)+1)</f>
        <v>110</v>
      </c>
      <c r="J579" s="64">
        <f>IF(Menu!$D$12=$F579,'DATA SISWA'!B579,"")</f>
        <v>0</v>
      </c>
      <c r="K579" s="64">
        <f>IF(Menu!$D$12=$F579,'DATA SISWA'!C579,"")</f>
        <v>0</v>
      </c>
      <c r="L579" s="64">
        <f>IF(Menu!$D$12=$F579,'DATA SISWA'!D579,"")</f>
        <v>0</v>
      </c>
    </row>
    <row r="580" spans="1:12" ht="15.75">
      <c r="A580" s="66">
        <v>578</v>
      </c>
      <c r="B580" s="211"/>
      <c r="C580" s="212"/>
      <c r="D580" s="212"/>
      <c r="E580" s="214"/>
      <c r="G580" s="64" t="str">
        <f t="shared" si="8"/>
        <v/>
      </c>
      <c r="I580" s="64">
        <f>IF(J580="","",COUNT(I$3:I579)+1)</f>
        <v>111</v>
      </c>
      <c r="J580" s="64">
        <f>IF(Menu!$D$12=$F580,'DATA SISWA'!B580,"")</f>
        <v>0</v>
      </c>
      <c r="K580" s="64">
        <f>IF(Menu!$D$12=$F580,'DATA SISWA'!C580,"")</f>
        <v>0</v>
      </c>
      <c r="L580" s="64">
        <f>IF(Menu!$D$12=$F580,'DATA SISWA'!D580,"")</f>
        <v>0</v>
      </c>
    </row>
    <row r="581" spans="1:12" ht="15.75">
      <c r="A581" s="66">
        <v>579</v>
      </c>
      <c r="B581" s="215"/>
      <c r="C581" s="216"/>
      <c r="D581" s="212"/>
      <c r="E581" s="214"/>
      <c r="G581" s="64" t="str">
        <f t="shared" ref="G581:G644" si="9">IF(F581=F580,"",F581)</f>
        <v/>
      </c>
      <c r="I581" s="64">
        <f>IF(J581="","",COUNT(I$3:I580)+1)</f>
        <v>112</v>
      </c>
      <c r="J581" s="64">
        <f>IF(Menu!$D$12=$F581,'DATA SISWA'!B581,"")</f>
        <v>0</v>
      </c>
      <c r="K581" s="64">
        <f>IF(Menu!$D$12=$F581,'DATA SISWA'!C581,"")</f>
        <v>0</v>
      </c>
      <c r="L581" s="64">
        <f>IF(Menu!$D$12=$F581,'DATA SISWA'!D581,"")</f>
        <v>0</v>
      </c>
    </row>
    <row r="582" spans="1:12" ht="15.75">
      <c r="A582" s="66">
        <v>580</v>
      </c>
      <c r="B582" s="215"/>
      <c r="C582" s="216"/>
      <c r="D582" s="212"/>
      <c r="E582" s="214"/>
      <c r="G582" s="64" t="str">
        <f t="shared" si="9"/>
        <v/>
      </c>
      <c r="I582" s="64">
        <f>IF(J582="","",COUNT(I$3:I581)+1)</f>
        <v>113</v>
      </c>
      <c r="J582" s="64">
        <f>IF(Menu!$D$12=$F582,'DATA SISWA'!B582,"")</f>
        <v>0</v>
      </c>
      <c r="K582" s="64">
        <f>IF(Menu!$D$12=$F582,'DATA SISWA'!C582,"")</f>
        <v>0</v>
      </c>
      <c r="L582" s="64">
        <f>IF(Menu!$D$12=$F582,'DATA SISWA'!D582,"")</f>
        <v>0</v>
      </c>
    </row>
    <row r="583" spans="1:12" ht="15.75">
      <c r="A583" s="66">
        <v>581</v>
      </c>
      <c r="B583" s="215"/>
      <c r="C583" s="216"/>
      <c r="D583" s="212"/>
      <c r="E583" s="214"/>
      <c r="G583" s="64" t="str">
        <f t="shared" si="9"/>
        <v/>
      </c>
      <c r="I583" s="64">
        <f>IF(J583="","",COUNT(I$3:I582)+1)</f>
        <v>114</v>
      </c>
      <c r="J583" s="64">
        <f>IF(Menu!$D$12=$F583,'DATA SISWA'!B583,"")</f>
        <v>0</v>
      </c>
      <c r="K583" s="64">
        <f>IF(Menu!$D$12=$F583,'DATA SISWA'!C583,"")</f>
        <v>0</v>
      </c>
      <c r="L583" s="64">
        <f>IF(Menu!$D$12=$F583,'DATA SISWA'!D583,"")</f>
        <v>0</v>
      </c>
    </row>
    <row r="584" spans="1:12" ht="15.75">
      <c r="A584" s="66">
        <v>582</v>
      </c>
      <c r="B584" s="211"/>
      <c r="C584" s="212"/>
      <c r="D584" s="212"/>
      <c r="E584" s="214"/>
      <c r="G584" s="64" t="str">
        <f t="shared" si="9"/>
        <v/>
      </c>
      <c r="I584" s="64">
        <f>IF(J584="","",COUNT(I$3:I583)+1)</f>
        <v>115</v>
      </c>
      <c r="J584" s="64">
        <f>IF(Menu!$D$12=$F584,'DATA SISWA'!B584,"")</f>
        <v>0</v>
      </c>
      <c r="K584" s="64">
        <f>IF(Menu!$D$12=$F584,'DATA SISWA'!C584,"")</f>
        <v>0</v>
      </c>
      <c r="L584" s="64">
        <f>IF(Menu!$D$12=$F584,'DATA SISWA'!D584,"")</f>
        <v>0</v>
      </c>
    </row>
    <row r="585" spans="1:12" ht="15.75">
      <c r="A585" s="66">
        <v>583</v>
      </c>
      <c r="B585" s="211"/>
      <c r="C585" s="212"/>
      <c r="D585" s="212"/>
      <c r="E585" s="214"/>
      <c r="G585" s="64" t="str">
        <f t="shared" si="9"/>
        <v/>
      </c>
      <c r="I585" s="64">
        <f>IF(J585="","",COUNT(I$3:I584)+1)</f>
        <v>116</v>
      </c>
      <c r="J585" s="64">
        <f>IF(Menu!$D$12=$F585,'DATA SISWA'!B585,"")</f>
        <v>0</v>
      </c>
      <c r="K585" s="64">
        <f>IF(Menu!$D$12=$F585,'DATA SISWA'!C585,"")</f>
        <v>0</v>
      </c>
      <c r="L585" s="64">
        <f>IF(Menu!$D$12=$F585,'DATA SISWA'!D585,"")</f>
        <v>0</v>
      </c>
    </row>
    <row r="586" spans="1:12" ht="15.75">
      <c r="A586" s="66">
        <v>584</v>
      </c>
      <c r="B586" s="211"/>
      <c r="C586" s="212"/>
      <c r="D586" s="212"/>
      <c r="E586" s="214"/>
      <c r="G586" s="64" t="str">
        <f t="shared" si="9"/>
        <v/>
      </c>
      <c r="I586" s="64">
        <f>IF(J586="","",COUNT(I$3:I585)+1)</f>
        <v>117</v>
      </c>
      <c r="J586" s="64">
        <f>IF(Menu!$D$12=$F586,'DATA SISWA'!B586,"")</f>
        <v>0</v>
      </c>
      <c r="K586" s="64">
        <f>IF(Menu!$D$12=$F586,'DATA SISWA'!C586,"")</f>
        <v>0</v>
      </c>
      <c r="L586" s="64">
        <f>IF(Menu!$D$12=$F586,'DATA SISWA'!D586,"")</f>
        <v>0</v>
      </c>
    </row>
    <row r="587" spans="1:12" ht="15.75">
      <c r="A587" s="66">
        <v>585</v>
      </c>
      <c r="B587" s="211"/>
      <c r="C587" s="212"/>
      <c r="D587" s="212"/>
      <c r="E587" s="214"/>
      <c r="G587" s="64" t="str">
        <f t="shared" si="9"/>
        <v/>
      </c>
      <c r="I587" s="64">
        <f>IF(J587="","",COUNT(I$3:I586)+1)</f>
        <v>118</v>
      </c>
      <c r="J587" s="64">
        <f>IF(Menu!$D$12=$F587,'DATA SISWA'!B587,"")</f>
        <v>0</v>
      </c>
      <c r="K587" s="64">
        <f>IF(Menu!$D$12=$F587,'DATA SISWA'!C587,"")</f>
        <v>0</v>
      </c>
      <c r="L587" s="64">
        <f>IF(Menu!$D$12=$F587,'DATA SISWA'!D587,"")</f>
        <v>0</v>
      </c>
    </row>
    <row r="588" spans="1:12" ht="15.75">
      <c r="A588" s="66">
        <v>586</v>
      </c>
      <c r="B588" s="217"/>
      <c r="C588" s="218"/>
      <c r="D588" s="200"/>
      <c r="E588" s="77"/>
      <c r="G588" s="64" t="str">
        <f t="shared" si="9"/>
        <v/>
      </c>
      <c r="I588" s="64">
        <f>IF(J588="","",COUNT(I$3:I587)+1)</f>
        <v>119</v>
      </c>
      <c r="J588" s="64">
        <f>IF(Menu!$D$12=$F588,'DATA SISWA'!B588,"")</f>
        <v>0</v>
      </c>
      <c r="K588" s="64">
        <f>IF(Menu!$D$12=$F588,'DATA SISWA'!C588,"")</f>
        <v>0</v>
      </c>
      <c r="L588" s="64">
        <f>IF(Menu!$D$12=$F588,'DATA SISWA'!D588,"")</f>
        <v>0</v>
      </c>
    </row>
    <row r="589" spans="1:12" ht="15.75">
      <c r="A589" s="66">
        <v>587</v>
      </c>
      <c r="B589" s="219"/>
      <c r="C589" s="220"/>
      <c r="D589" s="221"/>
      <c r="E589" s="222"/>
      <c r="G589" s="64" t="str">
        <f t="shared" si="9"/>
        <v/>
      </c>
      <c r="I589" s="64">
        <f>IF(J589="","",COUNT(I$3:I588)+1)</f>
        <v>120</v>
      </c>
      <c r="J589" s="64">
        <f>IF(Menu!$D$12=$F589,'DATA SISWA'!B589,"")</f>
        <v>0</v>
      </c>
      <c r="K589" s="64">
        <f>IF(Menu!$D$12=$F589,'DATA SISWA'!C589,"")</f>
        <v>0</v>
      </c>
      <c r="L589" s="64">
        <f>IF(Menu!$D$12=$F589,'DATA SISWA'!D589,"")</f>
        <v>0</v>
      </c>
    </row>
    <row r="590" spans="1:12" ht="15.75">
      <c r="A590" s="66">
        <v>588</v>
      </c>
      <c r="B590" s="219"/>
      <c r="C590" s="220"/>
      <c r="D590" s="220"/>
      <c r="E590" s="222"/>
      <c r="G590" s="64" t="str">
        <f t="shared" si="9"/>
        <v/>
      </c>
      <c r="I590" s="64">
        <f>IF(J590="","",COUNT(I$3:I589)+1)</f>
        <v>121</v>
      </c>
      <c r="J590" s="64">
        <f>IF(Menu!$D$12=$F590,'DATA SISWA'!B590,"")</f>
        <v>0</v>
      </c>
      <c r="K590" s="64">
        <f>IF(Menu!$D$12=$F590,'DATA SISWA'!C590,"")</f>
        <v>0</v>
      </c>
      <c r="L590" s="64">
        <f>IF(Menu!$D$12=$F590,'DATA SISWA'!D590,"")</f>
        <v>0</v>
      </c>
    </row>
    <row r="591" spans="1:12" ht="15.75">
      <c r="A591" s="66">
        <v>589</v>
      </c>
      <c r="B591" s="219"/>
      <c r="C591" s="220"/>
      <c r="D591" s="220"/>
      <c r="E591" s="222"/>
      <c r="G591" s="64" t="str">
        <f t="shared" si="9"/>
        <v/>
      </c>
      <c r="I591" s="64">
        <f>IF(J591="","",COUNT(I$3:I590)+1)</f>
        <v>122</v>
      </c>
      <c r="J591" s="64">
        <f>IF(Menu!$D$12=$F591,'DATA SISWA'!B591,"")</f>
        <v>0</v>
      </c>
      <c r="K591" s="64">
        <f>IF(Menu!$D$12=$F591,'DATA SISWA'!C591,"")</f>
        <v>0</v>
      </c>
      <c r="L591" s="64">
        <f>IF(Menu!$D$12=$F591,'DATA SISWA'!D591,"")</f>
        <v>0</v>
      </c>
    </row>
    <row r="592" spans="1:12" ht="15.75">
      <c r="A592" s="66">
        <v>590</v>
      </c>
      <c r="B592" s="219"/>
      <c r="C592" s="220"/>
      <c r="D592" s="220"/>
      <c r="E592" s="222"/>
      <c r="G592" s="64" t="str">
        <f t="shared" si="9"/>
        <v/>
      </c>
      <c r="I592" s="64">
        <f>IF(J592="","",COUNT(I$3:I591)+1)</f>
        <v>123</v>
      </c>
      <c r="J592" s="64">
        <f>IF(Menu!$D$12=$F592,'DATA SISWA'!B592,"")</f>
        <v>0</v>
      </c>
      <c r="K592" s="64">
        <f>IF(Menu!$D$12=$F592,'DATA SISWA'!C592,"")</f>
        <v>0</v>
      </c>
      <c r="L592" s="64">
        <f>IF(Menu!$D$12=$F592,'DATA SISWA'!D592,"")</f>
        <v>0</v>
      </c>
    </row>
    <row r="593" spans="1:12" ht="15.75">
      <c r="A593" s="66">
        <v>591</v>
      </c>
      <c r="B593" s="219"/>
      <c r="C593" s="220"/>
      <c r="D593" s="221"/>
      <c r="E593" s="222"/>
      <c r="G593" s="64" t="str">
        <f t="shared" si="9"/>
        <v/>
      </c>
      <c r="I593" s="64">
        <f>IF(J593="","",COUNT(I$3:I592)+1)</f>
        <v>124</v>
      </c>
      <c r="J593" s="64">
        <f>IF(Menu!$D$12=$F593,'DATA SISWA'!B593,"")</f>
        <v>0</v>
      </c>
      <c r="K593" s="64">
        <f>IF(Menu!$D$12=$F593,'DATA SISWA'!C593,"")</f>
        <v>0</v>
      </c>
      <c r="L593" s="64">
        <f>IF(Menu!$D$12=$F593,'DATA SISWA'!D593,"")</f>
        <v>0</v>
      </c>
    </row>
    <row r="594" spans="1:12" ht="15.75">
      <c r="A594" s="66">
        <v>592</v>
      </c>
      <c r="B594" s="219"/>
      <c r="C594" s="220"/>
      <c r="D594" s="220"/>
      <c r="E594" s="222"/>
      <c r="G594" s="64" t="str">
        <f t="shared" si="9"/>
        <v/>
      </c>
      <c r="I594" s="64">
        <f>IF(J594="","",COUNT(I$3:I593)+1)</f>
        <v>125</v>
      </c>
      <c r="J594" s="64">
        <f>IF(Menu!$D$12=$F594,'DATA SISWA'!B594,"")</f>
        <v>0</v>
      </c>
      <c r="K594" s="64">
        <f>IF(Menu!$D$12=$F594,'DATA SISWA'!C594,"")</f>
        <v>0</v>
      </c>
      <c r="L594" s="64">
        <f>IF(Menu!$D$12=$F594,'DATA SISWA'!D594,"")</f>
        <v>0</v>
      </c>
    </row>
    <row r="595" spans="1:12" ht="15.75">
      <c r="A595" s="66">
        <v>593</v>
      </c>
      <c r="B595" s="219"/>
      <c r="C595" s="220"/>
      <c r="D595" s="220"/>
      <c r="E595" s="222"/>
      <c r="G595" s="64" t="str">
        <f t="shared" si="9"/>
        <v/>
      </c>
      <c r="I595" s="64">
        <f>IF(J595="","",COUNT(I$3:I594)+1)</f>
        <v>126</v>
      </c>
      <c r="J595" s="64">
        <f>IF(Menu!$D$12=$F595,'DATA SISWA'!B595,"")</f>
        <v>0</v>
      </c>
      <c r="K595" s="64">
        <f>IF(Menu!$D$12=$F595,'DATA SISWA'!C595,"")</f>
        <v>0</v>
      </c>
      <c r="L595" s="64">
        <f>IF(Menu!$D$12=$F595,'DATA SISWA'!D595,"")</f>
        <v>0</v>
      </c>
    </row>
    <row r="596" spans="1:12" ht="15.75">
      <c r="A596" s="66">
        <v>594</v>
      </c>
      <c r="B596" s="219"/>
      <c r="C596" s="220"/>
      <c r="D596" s="220"/>
      <c r="E596" s="222"/>
      <c r="G596" s="64" t="str">
        <f t="shared" si="9"/>
        <v/>
      </c>
      <c r="I596" s="64">
        <f>IF(J596="","",COUNT(I$3:I595)+1)</f>
        <v>127</v>
      </c>
      <c r="J596" s="64">
        <f>IF(Menu!$D$12=$F596,'DATA SISWA'!B596,"")</f>
        <v>0</v>
      </c>
      <c r="K596" s="64">
        <f>IF(Menu!$D$12=$F596,'DATA SISWA'!C596,"")</f>
        <v>0</v>
      </c>
      <c r="L596" s="64">
        <f>IF(Menu!$D$12=$F596,'DATA SISWA'!D596,"")</f>
        <v>0</v>
      </c>
    </row>
    <row r="597" spans="1:12" ht="15.75">
      <c r="A597" s="66">
        <v>595</v>
      </c>
      <c r="B597" s="219"/>
      <c r="C597" s="220"/>
      <c r="D597" s="220"/>
      <c r="E597" s="222"/>
      <c r="G597" s="64" t="str">
        <f t="shared" si="9"/>
        <v/>
      </c>
      <c r="I597" s="64">
        <f>IF(J597="","",COUNT(I$3:I596)+1)</f>
        <v>128</v>
      </c>
      <c r="J597" s="64">
        <f>IF(Menu!$D$12=$F597,'DATA SISWA'!B597,"")</f>
        <v>0</v>
      </c>
      <c r="K597" s="64">
        <f>IF(Menu!$D$12=$F597,'DATA SISWA'!C597,"")</f>
        <v>0</v>
      </c>
      <c r="L597" s="64">
        <f>IF(Menu!$D$12=$F597,'DATA SISWA'!D597,"")</f>
        <v>0</v>
      </c>
    </row>
    <row r="598" spans="1:12" ht="15.75">
      <c r="A598" s="66">
        <v>596</v>
      </c>
      <c r="B598" s="219"/>
      <c r="C598" s="220"/>
      <c r="D598" s="220"/>
      <c r="E598" s="222"/>
      <c r="G598" s="64" t="str">
        <f t="shared" si="9"/>
        <v/>
      </c>
      <c r="I598" s="64">
        <f>IF(J598="","",COUNT(I$3:I597)+1)</f>
        <v>129</v>
      </c>
      <c r="J598" s="64">
        <f>IF(Menu!$D$12=$F598,'DATA SISWA'!B598,"")</f>
        <v>0</v>
      </c>
      <c r="K598" s="64">
        <f>IF(Menu!$D$12=$F598,'DATA SISWA'!C598,"")</f>
        <v>0</v>
      </c>
      <c r="L598" s="64">
        <f>IF(Menu!$D$12=$F598,'DATA SISWA'!D598,"")</f>
        <v>0</v>
      </c>
    </row>
    <row r="599" spans="1:12" ht="15.75">
      <c r="A599" s="66">
        <v>597</v>
      </c>
      <c r="B599" s="223"/>
      <c r="C599" s="224"/>
      <c r="D599" s="220"/>
      <c r="E599" s="222"/>
      <c r="G599" s="64" t="str">
        <f t="shared" si="9"/>
        <v/>
      </c>
      <c r="I599" s="64">
        <f>IF(J599="","",COUNT(I$3:I598)+1)</f>
        <v>130</v>
      </c>
      <c r="J599" s="64">
        <f>IF(Menu!$D$12=$F599,'DATA SISWA'!B599,"")</f>
        <v>0</v>
      </c>
      <c r="K599" s="64">
        <f>IF(Menu!$D$12=$F599,'DATA SISWA'!C599,"")</f>
        <v>0</v>
      </c>
      <c r="L599" s="64">
        <f>IF(Menu!$D$12=$F599,'DATA SISWA'!D599,"")</f>
        <v>0</v>
      </c>
    </row>
    <row r="600" spans="1:12" ht="15.75">
      <c r="A600" s="66">
        <v>598</v>
      </c>
      <c r="B600" s="219"/>
      <c r="C600" s="220"/>
      <c r="D600" s="220"/>
      <c r="E600" s="222"/>
      <c r="G600" s="64" t="str">
        <f t="shared" si="9"/>
        <v/>
      </c>
      <c r="I600" s="64">
        <f>IF(J600="","",COUNT(I$3:I599)+1)</f>
        <v>131</v>
      </c>
      <c r="J600" s="64">
        <f>IF(Menu!$D$12=$F600,'DATA SISWA'!B600,"")</f>
        <v>0</v>
      </c>
      <c r="K600" s="64">
        <f>IF(Menu!$D$12=$F600,'DATA SISWA'!C600,"")</f>
        <v>0</v>
      </c>
      <c r="L600" s="64">
        <f>IF(Menu!$D$12=$F600,'DATA SISWA'!D600,"")</f>
        <v>0</v>
      </c>
    </row>
    <row r="601" spans="1:12" ht="15.75">
      <c r="A601" s="66">
        <v>599</v>
      </c>
      <c r="B601" s="219"/>
      <c r="C601" s="220"/>
      <c r="D601" s="220"/>
      <c r="E601" s="222"/>
      <c r="G601" s="64" t="str">
        <f t="shared" si="9"/>
        <v/>
      </c>
      <c r="I601" s="64">
        <f>IF(J601="","",COUNT(I$3:I600)+1)</f>
        <v>132</v>
      </c>
      <c r="J601" s="64">
        <f>IF(Menu!$D$12=$F601,'DATA SISWA'!B601,"")</f>
        <v>0</v>
      </c>
      <c r="K601" s="64">
        <f>IF(Menu!$D$12=$F601,'DATA SISWA'!C601,"")</f>
        <v>0</v>
      </c>
      <c r="L601" s="64">
        <f>IF(Menu!$D$12=$F601,'DATA SISWA'!D601,"")</f>
        <v>0</v>
      </c>
    </row>
    <row r="602" spans="1:12" ht="15.75">
      <c r="A602" s="66">
        <v>600</v>
      </c>
      <c r="B602" s="219"/>
      <c r="C602" s="220"/>
      <c r="D602" s="220"/>
      <c r="E602" s="222"/>
      <c r="G602" s="64" t="str">
        <f t="shared" si="9"/>
        <v/>
      </c>
      <c r="I602" s="64">
        <f>IF(J602="","",COUNT(I$3:I601)+1)</f>
        <v>133</v>
      </c>
      <c r="J602" s="64">
        <f>IF(Menu!$D$12=$F602,'DATA SISWA'!B602,"")</f>
        <v>0</v>
      </c>
      <c r="K602" s="64">
        <f>IF(Menu!$D$12=$F602,'DATA SISWA'!C602,"")</f>
        <v>0</v>
      </c>
      <c r="L602" s="64">
        <f>IF(Menu!$D$12=$F602,'DATA SISWA'!D602,"")</f>
        <v>0</v>
      </c>
    </row>
    <row r="603" spans="1:12" ht="15.75">
      <c r="A603" s="66">
        <v>601</v>
      </c>
      <c r="B603" s="219"/>
      <c r="C603" s="220"/>
      <c r="D603" s="220"/>
      <c r="E603" s="222"/>
      <c r="G603" s="64" t="str">
        <f t="shared" si="9"/>
        <v/>
      </c>
      <c r="I603" s="64">
        <f>IF(J603="","",COUNT(I$3:I602)+1)</f>
        <v>134</v>
      </c>
      <c r="J603" s="64">
        <f>IF(Menu!$D$12=$F603,'DATA SISWA'!B603,"")</f>
        <v>0</v>
      </c>
      <c r="K603" s="64">
        <f>IF(Menu!$D$12=$F603,'DATA SISWA'!C603,"")</f>
        <v>0</v>
      </c>
      <c r="L603" s="64">
        <f>IF(Menu!$D$12=$F603,'DATA SISWA'!D603,"")</f>
        <v>0</v>
      </c>
    </row>
    <row r="604" spans="1:12" ht="15.75">
      <c r="A604" s="66">
        <v>602</v>
      </c>
      <c r="B604" s="219"/>
      <c r="C604" s="220"/>
      <c r="D604" s="220"/>
      <c r="E604" s="222"/>
      <c r="G604" s="64" t="str">
        <f t="shared" si="9"/>
        <v/>
      </c>
      <c r="I604" s="64">
        <f>IF(J604="","",COUNT(I$3:I603)+1)</f>
        <v>135</v>
      </c>
      <c r="J604" s="64">
        <f>IF(Menu!$D$12=$F604,'DATA SISWA'!B604,"")</f>
        <v>0</v>
      </c>
      <c r="K604" s="64">
        <f>IF(Menu!$D$12=$F604,'DATA SISWA'!C604,"")</f>
        <v>0</v>
      </c>
      <c r="L604" s="64">
        <f>IF(Menu!$D$12=$F604,'DATA SISWA'!D604,"")</f>
        <v>0</v>
      </c>
    </row>
    <row r="605" spans="1:12" ht="15.75">
      <c r="A605" s="66">
        <v>603</v>
      </c>
      <c r="B605" s="219"/>
      <c r="C605" s="220"/>
      <c r="D605" s="220"/>
      <c r="E605" s="222"/>
      <c r="G605" s="64" t="str">
        <f t="shared" si="9"/>
        <v/>
      </c>
      <c r="I605" s="64">
        <f>IF(J605="","",COUNT(I$3:I604)+1)</f>
        <v>136</v>
      </c>
      <c r="J605" s="64">
        <f>IF(Menu!$D$12=$F605,'DATA SISWA'!B605,"")</f>
        <v>0</v>
      </c>
      <c r="K605" s="64">
        <f>IF(Menu!$D$12=$F605,'DATA SISWA'!C605,"")</f>
        <v>0</v>
      </c>
      <c r="L605" s="64">
        <f>IF(Menu!$D$12=$F605,'DATA SISWA'!D605,"")</f>
        <v>0</v>
      </c>
    </row>
    <row r="606" spans="1:12" ht="15.75">
      <c r="A606" s="66">
        <v>604</v>
      </c>
      <c r="B606" s="219"/>
      <c r="C606" s="220"/>
      <c r="D606" s="220"/>
      <c r="E606" s="222"/>
      <c r="G606" s="64" t="str">
        <f t="shared" si="9"/>
        <v/>
      </c>
      <c r="I606" s="64">
        <f>IF(J606="","",COUNT(I$3:I605)+1)</f>
        <v>137</v>
      </c>
      <c r="J606" s="64">
        <f>IF(Menu!$D$12=$F606,'DATA SISWA'!B606,"")</f>
        <v>0</v>
      </c>
      <c r="K606" s="64">
        <f>IF(Menu!$D$12=$F606,'DATA SISWA'!C606,"")</f>
        <v>0</v>
      </c>
      <c r="L606" s="64">
        <f>IF(Menu!$D$12=$F606,'DATA SISWA'!D606,"")</f>
        <v>0</v>
      </c>
    </row>
    <row r="607" spans="1:12" ht="15.75">
      <c r="A607" s="66">
        <v>605</v>
      </c>
      <c r="B607" s="225"/>
      <c r="C607" s="140"/>
      <c r="D607" s="140"/>
      <c r="E607" s="77"/>
      <c r="G607" s="64" t="str">
        <f t="shared" si="9"/>
        <v/>
      </c>
      <c r="I607" s="64">
        <f>IF(J607="","",COUNT(I$3:I606)+1)</f>
        <v>138</v>
      </c>
      <c r="J607" s="64">
        <f>IF(Menu!$D$12=$F607,'DATA SISWA'!B607,"")</f>
        <v>0</v>
      </c>
      <c r="K607" s="64">
        <f>IF(Menu!$D$12=$F607,'DATA SISWA'!C607,"")</f>
        <v>0</v>
      </c>
      <c r="L607" s="64">
        <f>IF(Menu!$D$12=$F607,'DATA SISWA'!D607,"")</f>
        <v>0</v>
      </c>
    </row>
    <row r="608" spans="1:12" ht="15.75">
      <c r="A608" s="66">
        <v>606</v>
      </c>
      <c r="B608" s="219"/>
      <c r="C608" s="220"/>
      <c r="D608" s="220"/>
      <c r="E608" s="222"/>
      <c r="G608" s="64" t="str">
        <f t="shared" si="9"/>
        <v/>
      </c>
      <c r="I608" s="64">
        <f>IF(J608="","",COUNT(I$3:I607)+1)</f>
        <v>139</v>
      </c>
      <c r="J608" s="64">
        <f>IF(Menu!$D$12=$F608,'DATA SISWA'!B608,"")</f>
        <v>0</v>
      </c>
      <c r="K608" s="64">
        <f>IF(Menu!$D$12=$F608,'DATA SISWA'!C608,"")</f>
        <v>0</v>
      </c>
      <c r="L608" s="64">
        <f>IF(Menu!$D$12=$F608,'DATA SISWA'!D608,"")</f>
        <v>0</v>
      </c>
    </row>
    <row r="609" spans="1:12" ht="15.75">
      <c r="A609" s="66">
        <v>607</v>
      </c>
      <c r="B609" s="219"/>
      <c r="C609" s="220"/>
      <c r="D609" s="220"/>
      <c r="E609" s="222"/>
      <c r="G609" s="64" t="str">
        <f t="shared" si="9"/>
        <v/>
      </c>
      <c r="I609" s="64">
        <f>IF(J609="","",COUNT(I$3:I608)+1)</f>
        <v>140</v>
      </c>
      <c r="J609" s="64">
        <f>IF(Menu!$D$12=$F609,'DATA SISWA'!B609,"")</f>
        <v>0</v>
      </c>
      <c r="K609" s="64">
        <f>IF(Menu!$D$12=$F609,'DATA SISWA'!C609,"")</f>
        <v>0</v>
      </c>
      <c r="L609" s="64">
        <f>IF(Menu!$D$12=$F609,'DATA SISWA'!D609,"")</f>
        <v>0</v>
      </c>
    </row>
    <row r="610" spans="1:12" ht="15.75">
      <c r="A610" s="66">
        <v>608</v>
      </c>
      <c r="B610" s="219"/>
      <c r="C610" s="220"/>
      <c r="D610" s="220"/>
      <c r="E610" s="222"/>
      <c r="G610" s="64" t="str">
        <f t="shared" si="9"/>
        <v/>
      </c>
      <c r="I610" s="64">
        <f>IF(J610="","",COUNT(I$3:I609)+1)</f>
        <v>141</v>
      </c>
      <c r="J610" s="64">
        <f>IF(Menu!$D$12=$F610,'DATA SISWA'!B610,"")</f>
        <v>0</v>
      </c>
      <c r="K610" s="64">
        <f>IF(Menu!$D$12=$F610,'DATA SISWA'!C610,"")</f>
        <v>0</v>
      </c>
      <c r="L610" s="64">
        <f>IF(Menu!$D$12=$F610,'DATA SISWA'!D610,"")</f>
        <v>0</v>
      </c>
    </row>
    <row r="611" spans="1:12" ht="15.75">
      <c r="A611" s="66">
        <v>609</v>
      </c>
      <c r="B611" s="219"/>
      <c r="C611" s="220"/>
      <c r="D611" s="220"/>
      <c r="E611" s="222"/>
      <c r="G611" s="64" t="str">
        <f t="shared" si="9"/>
        <v/>
      </c>
      <c r="I611" s="64">
        <f>IF(J611="","",COUNT(I$3:I610)+1)</f>
        <v>142</v>
      </c>
      <c r="J611" s="64">
        <f>IF(Menu!$D$12=$F611,'DATA SISWA'!B611,"")</f>
        <v>0</v>
      </c>
      <c r="K611" s="64">
        <f>IF(Menu!$D$12=$F611,'DATA SISWA'!C611,"")</f>
        <v>0</v>
      </c>
      <c r="L611" s="64">
        <f>IF(Menu!$D$12=$F611,'DATA SISWA'!D611,"")</f>
        <v>0</v>
      </c>
    </row>
    <row r="612" spans="1:12" ht="15.75">
      <c r="A612" s="66">
        <v>610</v>
      </c>
      <c r="B612" s="219"/>
      <c r="C612" s="220"/>
      <c r="D612" s="220"/>
      <c r="E612" s="222"/>
      <c r="G612" s="64" t="str">
        <f t="shared" si="9"/>
        <v/>
      </c>
      <c r="I612" s="64">
        <f>IF(J612="","",COUNT(I$3:I611)+1)</f>
        <v>143</v>
      </c>
      <c r="J612" s="64">
        <f>IF(Menu!$D$12=$F612,'DATA SISWA'!B612,"")</f>
        <v>0</v>
      </c>
      <c r="K612" s="64">
        <f>IF(Menu!$D$12=$F612,'DATA SISWA'!C612,"")</f>
        <v>0</v>
      </c>
      <c r="L612" s="64">
        <f>IF(Menu!$D$12=$F612,'DATA SISWA'!D612,"")</f>
        <v>0</v>
      </c>
    </row>
    <row r="613" spans="1:12" ht="15.75">
      <c r="A613" s="66">
        <v>611</v>
      </c>
      <c r="B613" s="219"/>
      <c r="C613" s="220"/>
      <c r="D613" s="220"/>
      <c r="E613" s="222"/>
      <c r="G613" s="64" t="str">
        <f t="shared" si="9"/>
        <v/>
      </c>
      <c r="I613" s="64">
        <f>IF(J613="","",COUNT(I$3:I612)+1)</f>
        <v>144</v>
      </c>
      <c r="J613" s="64">
        <f>IF(Menu!$D$12=$F613,'DATA SISWA'!B613,"")</f>
        <v>0</v>
      </c>
      <c r="K613" s="64">
        <f>IF(Menu!$D$12=$F613,'DATA SISWA'!C613,"")</f>
        <v>0</v>
      </c>
      <c r="L613" s="64">
        <f>IF(Menu!$D$12=$F613,'DATA SISWA'!D613,"")</f>
        <v>0</v>
      </c>
    </row>
    <row r="614" spans="1:12" ht="15.75">
      <c r="A614" s="66">
        <v>612</v>
      </c>
      <c r="B614" s="223"/>
      <c r="C614" s="224"/>
      <c r="D614" s="220"/>
      <c r="E614" s="222"/>
      <c r="G614" s="64" t="str">
        <f t="shared" si="9"/>
        <v/>
      </c>
      <c r="I614" s="64">
        <f>IF(J614="","",COUNT(I$3:I613)+1)</f>
        <v>145</v>
      </c>
      <c r="J614" s="64">
        <f>IF(Menu!$D$12=$F614,'DATA SISWA'!B614,"")</f>
        <v>0</v>
      </c>
      <c r="K614" s="64">
        <f>IF(Menu!$D$12=$F614,'DATA SISWA'!C614,"")</f>
        <v>0</v>
      </c>
      <c r="L614" s="64">
        <f>IF(Menu!$D$12=$F614,'DATA SISWA'!D614,"")</f>
        <v>0</v>
      </c>
    </row>
    <row r="615" spans="1:12" ht="15.75">
      <c r="A615" s="66">
        <v>613</v>
      </c>
      <c r="B615" s="223"/>
      <c r="C615" s="224"/>
      <c r="D615" s="220"/>
      <c r="E615" s="222"/>
      <c r="G615" s="64" t="str">
        <f t="shared" si="9"/>
        <v/>
      </c>
      <c r="I615" s="64">
        <f>IF(J615="","",COUNT(I$3:I614)+1)</f>
        <v>146</v>
      </c>
      <c r="J615" s="64">
        <f>IF(Menu!$D$12=$F615,'DATA SISWA'!B615,"")</f>
        <v>0</v>
      </c>
      <c r="K615" s="64">
        <f>IF(Menu!$D$12=$F615,'DATA SISWA'!C615,"")</f>
        <v>0</v>
      </c>
      <c r="L615" s="64">
        <f>IF(Menu!$D$12=$F615,'DATA SISWA'!D615,"")</f>
        <v>0</v>
      </c>
    </row>
    <row r="616" spans="1:12" ht="15.75">
      <c r="A616" s="66">
        <v>614</v>
      </c>
      <c r="B616" s="219"/>
      <c r="C616" s="220"/>
      <c r="D616" s="220"/>
      <c r="E616" s="222"/>
      <c r="G616" s="64" t="str">
        <f t="shared" si="9"/>
        <v/>
      </c>
      <c r="I616" s="64">
        <f>IF(J616="","",COUNT(I$3:I615)+1)</f>
        <v>147</v>
      </c>
      <c r="J616" s="64">
        <f>IF(Menu!$D$12=$F616,'DATA SISWA'!B616,"")</f>
        <v>0</v>
      </c>
      <c r="K616" s="64">
        <f>IF(Menu!$D$12=$F616,'DATA SISWA'!C616,"")</f>
        <v>0</v>
      </c>
      <c r="L616" s="64">
        <f>IF(Menu!$D$12=$F616,'DATA SISWA'!D616,"")</f>
        <v>0</v>
      </c>
    </row>
    <row r="617" spans="1:12" ht="15.75">
      <c r="A617" s="66">
        <v>615</v>
      </c>
      <c r="B617" s="219"/>
      <c r="C617" s="220"/>
      <c r="D617" s="220"/>
      <c r="E617" s="222"/>
      <c r="G617" s="64" t="str">
        <f t="shared" si="9"/>
        <v/>
      </c>
      <c r="I617" s="64">
        <f>IF(J617="","",COUNT(I$3:I616)+1)</f>
        <v>148</v>
      </c>
      <c r="J617" s="64">
        <f>IF(Menu!$D$12=$F617,'DATA SISWA'!B617,"")</f>
        <v>0</v>
      </c>
      <c r="K617" s="64">
        <f>IF(Menu!$D$12=$F617,'DATA SISWA'!C617,"")</f>
        <v>0</v>
      </c>
      <c r="L617" s="64">
        <f>IF(Menu!$D$12=$F617,'DATA SISWA'!D617,"")</f>
        <v>0</v>
      </c>
    </row>
    <row r="618" spans="1:12" ht="15.75">
      <c r="A618" s="66">
        <v>616</v>
      </c>
      <c r="B618" s="219"/>
      <c r="C618" s="220"/>
      <c r="D618" s="220"/>
      <c r="E618" s="222"/>
      <c r="G618" s="64" t="str">
        <f t="shared" si="9"/>
        <v/>
      </c>
      <c r="I618" s="64">
        <f>IF(J618="","",COUNT(I$3:I617)+1)</f>
        <v>149</v>
      </c>
      <c r="J618" s="64">
        <f>IF(Menu!$D$12=$F618,'DATA SISWA'!B618,"")</f>
        <v>0</v>
      </c>
      <c r="K618" s="64">
        <f>IF(Menu!$D$12=$F618,'DATA SISWA'!C618,"")</f>
        <v>0</v>
      </c>
      <c r="L618" s="64">
        <f>IF(Menu!$D$12=$F618,'DATA SISWA'!D618,"")</f>
        <v>0</v>
      </c>
    </row>
    <row r="619" spans="1:12" ht="15.75">
      <c r="A619" s="66">
        <v>617</v>
      </c>
      <c r="B619" s="223"/>
      <c r="C619" s="224"/>
      <c r="D619" s="220"/>
      <c r="E619" s="222"/>
      <c r="G619" s="64" t="str">
        <f t="shared" si="9"/>
        <v/>
      </c>
      <c r="I619" s="64">
        <f>IF(J619="","",COUNT(I$3:I618)+1)</f>
        <v>150</v>
      </c>
      <c r="J619" s="64">
        <f>IF(Menu!$D$12=$F619,'DATA SISWA'!B619,"")</f>
        <v>0</v>
      </c>
      <c r="K619" s="64">
        <f>IF(Menu!$D$12=$F619,'DATA SISWA'!C619,"")</f>
        <v>0</v>
      </c>
      <c r="L619" s="64">
        <f>IF(Menu!$D$12=$F619,'DATA SISWA'!D619,"")</f>
        <v>0</v>
      </c>
    </row>
    <row r="620" spans="1:12" ht="15.75">
      <c r="A620" s="66">
        <v>618</v>
      </c>
      <c r="B620" s="219"/>
      <c r="C620" s="220"/>
      <c r="D620" s="220"/>
      <c r="E620" s="222"/>
      <c r="G620" s="64" t="str">
        <f t="shared" si="9"/>
        <v/>
      </c>
      <c r="I620" s="64">
        <f>IF(J620="","",COUNT(I$3:I619)+1)</f>
        <v>151</v>
      </c>
      <c r="J620" s="64">
        <f>IF(Menu!$D$12=$F620,'DATA SISWA'!B620,"")</f>
        <v>0</v>
      </c>
      <c r="K620" s="64">
        <f>IF(Menu!$D$12=$F620,'DATA SISWA'!C620,"")</f>
        <v>0</v>
      </c>
      <c r="L620" s="64">
        <f>IF(Menu!$D$12=$F620,'DATA SISWA'!D620,"")</f>
        <v>0</v>
      </c>
    </row>
    <row r="621" spans="1:12" ht="15.75">
      <c r="A621" s="66">
        <v>619</v>
      </c>
      <c r="B621" s="219"/>
      <c r="C621" s="220"/>
      <c r="D621" s="220"/>
      <c r="E621" s="222"/>
      <c r="G621" s="64" t="str">
        <f t="shared" si="9"/>
        <v/>
      </c>
      <c r="I621" s="64">
        <f>IF(J621="","",COUNT(I$3:I620)+1)</f>
        <v>152</v>
      </c>
      <c r="J621" s="64">
        <f>IF(Menu!$D$12=$F621,'DATA SISWA'!B621,"")</f>
        <v>0</v>
      </c>
      <c r="K621" s="64">
        <f>IF(Menu!$D$12=$F621,'DATA SISWA'!C621,"")</f>
        <v>0</v>
      </c>
      <c r="L621" s="64">
        <f>IF(Menu!$D$12=$F621,'DATA SISWA'!D621,"")</f>
        <v>0</v>
      </c>
    </row>
    <row r="622" spans="1:12" ht="15.75">
      <c r="A622" s="66">
        <v>620</v>
      </c>
      <c r="B622" s="223"/>
      <c r="C622" s="224"/>
      <c r="D622" s="220"/>
      <c r="E622" s="222"/>
      <c r="G622" s="64" t="str">
        <f t="shared" si="9"/>
        <v/>
      </c>
      <c r="I622" s="64">
        <f>IF(J622="","",COUNT(I$3:I621)+1)</f>
        <v>153</v>
      </c>
      <c r="J622" s="64">
        <f>IF(Menu!$D$12=$F622,'DATA SISWA'!B622,"")</f>
        <v>0</v>
      </c>
      <c r="K622" s="64">
        <f>IF(Menu!$D$12=$F622,'DATA SISWA'!C622,"")</f>
        <v>0</v>
      </c>
      <c r="L622" s="64">
        <f>IF(Menu!$D$12=$F622,'DATA SISWA'!D622,"")</f>
        <v>0</v>
      </c>
    </row>
    <row r="623" spans="1:12" ht="15.75">
      <c r="A623" s="66">
        <v>621</v>
      </c>
      <c r="B623" s="223"/>
      <c r="C623" s="224"/>
      <c r="D623" s="220"/>
      <c r="E623" s="222"/>
      <c r="G623" s="64" t="str">
        <f t="shared" si="9"/>
        <v/>
      </c>
      <c r="I623" s="64">
        <f>IF(J623="","",COUNT(I$3:I622)+1)</f>
        <v>154</v>
      </c>
      <c r="J623" s="64">
        <f>IF(Menu!$D$12=$F623,'DATA SISWA'!B623,"")</f>
        <v>0</v>
      </c>
      <c r="K623" s="64">
        <f>IF(Menu!$D$12=$F623,'DATA SISWA'!C623,"")</f>
        <v>0</v>
      </c>
      <c r="L623" s="64">
        <f>IF(Menu!$D$12=$F623,'DATA SISWA'!D623,"")</f>
        <v>0</v>
      </c>
    </row>
    <row r="624" spans="1:12" ht="15.75">
      <c r="A624" s="66">
        <v>622</v>
      </c>
      <c r="B624" s="219"/>
      <c r="C624" s="220"/>
      <c r="D624" s="220"/>
      <c r="E624" s="222"/>
      <c r="G624" s="64" t="str">
        <f t="shared" si="9"/>
        <v/>
      </c>
      <c r="I624" s="64">
        <f>IF(J624="","",COUNT(I$3:I623)+1)</f>
        <v>155</v>
      </c>
      <c r="J624" s="64">
        <f>IF(Menu!$D$12=$F624,'DATA SISWA'!B624,"")</f>
        <v>0</v>
      </c>
      <c r="K624" s="64">
        <f>IF(Menu!$D$12=$F624,'DATA SISWA'!C624,"")</f>
        <v>0</v>
      </c>
      <c r="L624" s="64">
        <f>IF(Menu!$D$12=$F624,'DATA SISWA'!D624,"")</f>
        <v>0</v>
      </c>
    </row>
    <row r="625" spans="1:12" ht="15.75">
      <c r="A625" s="66">
        <v>623</v>
      </c>
      <c r="B625" s="219"/>
      <c r="C625" s="220"/>
      <c r="D625" s="220"/>
      <c r="E625" s="222"/>
      <c r="G625" s="64" t="str">
        <f t="shared" si="9"/>
        <v/>
      </c>
      <c r="I625" s="64">
        <f>IF(J625="","",COUNT(I$3:I624)+1)</f>
        <v>156</v>
      </c>
      <c r="J625" s="64">
        <f>IF(Menu!$D$12=$F625,'DATA SISWA'!B625,"")</f>
        <v>0</v>
      </c>
      <c r="K625" s="64">
        <f>IF(Menu!$D$12=$F625,'DATA SISWA'!C625,"")</f>
        <v>0</v>
      </c>
      <c r="L625" s="64">
        <f>IF(Menu!$D$12=$F625,'DATA SISWA'!D625,"")</f>
        <v>0</v>
      </c>
    </row>
    <row r="626" spans="1:12" ht="15.75">
      <c r="A626" s="66">
        <v>624</v>
      </c>
      <c r="B626" s="219"/>
      <c r="C626" s="220"/>
      <c r="D626" s="220"/>
      <c r="E626" s="222"/>
      <c r="G626" s="64" t="str">
        <f t="shared" si="9"/>
        <v/>
      </c>
      <c r="I626" s="64">
        <f>IF(J626="","",COUNT(I$3:I625)+1)</f>
        <v>157</v>
      </c>
      <c r="J626" s="64">
        <f>IF(Menu!$D$12=$F626,'DATA SISWA'!B626,"")</f>
        <v>0</v>
      </c>
      <c r="K626" s="64">
        <f>IF(Menu!$D$12=$F626,'DATA SISWA'!C626,"")</f>
        <v>0</v>
      </c>
      <c r="L626" s="64">
        <f>IF(Menu!$D$12=$F626,'DATA SISWA'!D626,"")</f>
        <v>0</v>
      </c>
    </row>
    <row r="627" spans="1:12" ht="15.75">
      <c r="A627" s="66">
        <v>625</v>
      </c>
      <c r="B627" s="219"/>
      <c r="C627" s="220"/>
      <c r="D627" s="220"/>
      <c r="E627" s="222"/>
      <c r="G627" s="64" t="str">
        <f t="shared" si="9"/>
        <v/>
      </c>
      <c r="I627" s="64">
        <f>IF(J627="","",COUNT(I$3:I626)+1)</f>
        <v>158</v>
      </c>
      <c r="J627" s="64">
        <f>IF(Menu!$D$12=$F627,'DATA SISWA'!B627,"")</f>
        <v>0</v>
      </c>
      <c r="K627" s="64">
        <f>IF(Menu!$D$12=$F627,'DATA SISWA'!C627,"")</f>
        <v>0</v>
      </c>
      <c r="L627" s="64">
        <f>IF(Menu!$D$12=$F627,'DATA SISWA'!D627,"")</f>
        <v>0</v>
      </c>
    </row>
    <row r="628" spans="1:12" ht="15.75">
      <c r="A628" s="66">
        <v>626</v>
      </c>
      <c r="B628" s="226"/>
      <c r="C628" s="227"/>
      <c r="D628" s="227"/>
      <c r="E628" s="228"/>
      <c r="G628" s="64" t="str">
        <f t="shared" si="9"/>
        <v/>
      </c>
      <c r="I628" s="64">
        <f>IF(J628="","",COUNT(I$3:I627)+1)</f>
        <v>159</v>
      </c>
      <c r="J628" s="64">
        <f>IF(Menu!$D$12=$F628,'DATA SISWA'!B628,"")</f>
        <v>0</v>
      </c>
      <c r="K628" s="64">
        <f>IF(Menu!$D$12=$F628,'DATA SISWA'!C628,"")</f>
        <v>0</v>
      </c>
      <c r="L628" s="64">
        <f>IF(Menu!$D$12=$F628,'DATA SISWA'!D628,"")</f>
        <v>0</v>
      </c>
    </row>
    <row r="629" spans="1:12" ht="15.75">
      <c r="A629" s="66">
        <v>627</v>
      </c>
      <c r="B629" s="226"/>
      <c r="C629" s="227"/>
      <c r="D629" s="227"/>
      <c r="E629" s="228"/>
      <c r="G629" s="64" t="str">
        <f t="shared" si="9"/>
        <v/>
      </c>
      <c r="I629" s="64">
        <f>IF(J629="","",COUNT(I$3:I628)+1)</f>
        <v>160</v>
      </c>
      <c r="J629" s="64">
        <f>IF(Menu!$D$12=$F629,'DATA SISWA'!B629,"")</f>
        <v>0</v>
      </c>
      <c r="K629" s="64">
        <f>IF(Menu!$D$12=$F629,'DATA SISWA'!C629,"")</f>
        <v>0</v>
      </c>
      <c r="L629" s="64">
        <f>IF(Menu!$D$12=$F629,'DATA SISWA'!D629,"")</f>
        <v>0</v>
      </c>
    </row>
    <row r="630" spans="1:12" ht="15.75">
      <c r="A630" s="66">
        <v>628</v>
      </c>
      <c r="B630" s="226"/>
      <c r="C630" s="227"/>
      <c r="D630" s="227"/>
      <c r="E630" s="228"/>
      <c r="G630" s="64" t="str">
        <f t="shared" si="9"/>
        <v/>
      </c>
      <c r="I630" s="64">
        <f>IF(J630="","",COUNT(I$3:I629)+1)</f>
        <v>161</v>
      </c>
      <c r="J630" s="64">
        <f>IF(Menu!$D$12=$F630,'DATA SISWA'!B630,"")</f>
        <v>0</v>
      </c>
      <c r="K630" s="64">
        <f>IF(Menu!$D$12=$F630,'DATA SISWA'!C630,"")</f>
        <v>0</v>
      </c>
      <c r="L630" s="64">
        <f>IF(Menu!$D$12=$F630,'DATA SISWA'!D630,"")</f>
        <v>0</v>
      </c>
    </row>
    <row r="631" spans="1:12" ht="15.75">
      <c r="A631" s="66">
        <v>629</v>
      </c>
      <c r="B631" s="226"/>
      <c r="C631" s="227"/>
      <c r="D631" s="227"/>
      <c r="E631" s="228"/>
      <c r="G631" s="64" t="str">
        <f t="shared" si="9"/>
        <v/>
      </c>
      <c r="I631" s="64">
        <f>IF(J631="","",COUNT(I$3:I630)+1)</f>
        <v>162</v>
      </c>
      <c r="J631" s="64">
        <f>IF(Menu!$D$12=$F631,'DATA SISWA'!B631,"")</f>
        <v>0</v>
      </c>
      <c r="K631" s="64">
        <f>IF(Menu!$D$12=$F631,'DATA SISWA'!C631,"")</f>
        <v>0</v>
      </c>
      <c r="L631" s="64">
        <f>IF(Menu!$D$12=$F631,'DATA SISWA'!D631,"")</f>
        <v>0</v>
      </c>
    </row>
    <row r="632" spans="1:12" ht="15.75">
      <c r="A632" s="66">
        <v>630</v>
      </c>
      <c r="B632" s="226"/>
      <c r="C632" s="227"/>
      <c r="D632" s="227"/>
      <c r="E632" s="228"/>
      <c r="G632" s="64" t="str">
        <f t="shared" si="9"/>
        <v/>
      </c>
      <c r="I632" s="64">
        <f>IF(J632="","",COUNT(I$3:I631)+1)</f>
        <v>163</v>
      </c>
      <c r="J632" s="64">
        <f>IF(Menu!$D$12=$F632,'DATA SISWA'!B632,"")</f>
        <v>0</v>
      </c>
      <c r="K632" s="64">
        <f>IF(Menu!$D$12=$F632,'DATA SISWA'!C632,"")</f>
        <v>0</v>
      </c>
      <c r="L632" s="64">
        <f>IF(Menu!$D$12=$F632,'DATA SISWA'!D632,"")</f>
        <v>0</v>
      </c>
    </row>
    <row r="633" spans="1:12" ht="15.75">
      <c r="A633" s="66">
        <v>631</v>
      </c>
      <c r="B633" s="226"/>
      <c r="C633" s="227"/>
      <c r="D633" s="227"/>
      <c r="E633" s="228"/>
      <c r="G633" s="64" t="str">
        <f t="shared" si="9"/>
        <v/>
      </c>
      <c r="I633" s="64">
        <f>IF(J633="","",COUNT(I$3:I632)+1)</f>
        <v>164</v>
      </c>
      <c r="J633" s="64">
        <f>IF(Menu!$D$12=$F633,'DATA SISWA'!B633,"")</f>
        <v>0</v>
      </c>
      <c r="K633" s="64">
        <f>IF(Menu!$D$12=$F633,'DATA SISWA'!C633,"")</f>
        <v>0</v>
      </c>
      <c r="L633" s="64">
        <f>IF(Menu!$D$12=$F633,'DATA SISWA'!D633,"")</f>
        <v>0</v>
      </c>
    </row>
    <row r="634" spans="1:12" ht="15.75">
      <c r="A634" s="66">
        <v>632</v>
      </c>
      <c r="B634" s="229"/>
      <c r="C634" s="230"/>
      <c r="D634" s="231"/>
      <c r="E634" s="228"/>
      <c r="G634" s="64" t="str">
        <f t="shared" si="9"/>
        <v/>
      </c>
      <c r="I634" s="64">
        <f>IF(J634="","",COUNT(I$3:I633)+1)</f>
        <v>165</v>
      </c>
      <c r="J634" s="64">
        <f>IF(Menu!$D$12=$F634,'DATA SISWA'!B634,"")</f>
        <v>0</v>
      </c>
      <c r="K634" s="64">
        <f>IF(Menu!$D$12=$F634,'DATA SISWA'!C634,"")</f>
        <v>0</v>
      </c>
      <c r="L634" s="64">
        <f>IF(Menu!$D$12=$F634,'DATA SISWA'!D634,"")</f>
        <v>0</v>
      </c>
    </row>
    <row r="635" spans="1:12" ht="15.75">
      <c r="A635" s="66">
        <v>633</v>
      </c>
      <c r="B635" s="226"/>
      <c r="C635" s="232"/>
      <c r="D635" s="227"/>
      <c r="E635" s="228"/>
      <c r="G635" s="64" t="str">
        <f t="shared" si="9"/>
        <v/>
      </c>
      <c r="I635" s="64">
        <f>IF(J635="","",COUNT(I$3:I634)+1)</f>
        <v>166</v>
      </c>
      <c r="J635" s="64">
        <f>IF(Menu!$D$12=$F635,'DATA SISWA'!B635,"")</f>
        <v>0</v>
      </c>
      <c r="K635" s="64">
        <f>IF(Menu!$D$12=$F635,'DATA SISWA'!C635,"")</f>
        <v>0</v>
      </c>
      <c r="L635" s="64">
        <f>IF(Menu!$D$12=$F635,'DATA SISWA'!D635,"")</f>
        <v>0</v>
      </c>
    </row>
    <row r="636" spans="1:12" ht="15.75">
      <c r="A636" s="66">
        <v>634</v>
      </c>
      <c r="B636" s="226"/>
      <c r="C636" s="227"/>
      <c r="D636" s="227"/>
      <c r="E636" s="228"/>
      <c r="G636" s="64" t="str">
        <f t="shared" si="9"/>
        <v/>
      </c>
      <c r="I636" s="64">
        <f>IF(J636="","",COUNT(I$3:I635)+1)</f>
        <v>167</v>
      </c>
      <c r="J636" s="64">
        <f>IF(Menu!$D$12=$F636,'DATA SISWA'!B636,"")</f>
        <v>0</v>
      </c>
      <c r="K636" s="64">
        <f>IF(Menu!$D$12=$F636,'DATA SISWA'!C636,"")</f>
        <v>0</v>
      </c>
      <c r="L636" s="64">
        <f>IF(Menu!$D$12=$F636,'DATA SISWA'!D636,"")</f>
        <v>0</v>
      </c>
    </row>
    <row r="637" spans="1:12" ht="15.75">
      <c r="A637" s="66">
        <v>635</v>
      </c>
      <c r="B637" s="226"/>
      <c r="C637" s="227"/>
      <c r="D637" s="227"/>
      <c r="E637" s="228"/>
      <c r="G637" s="64" t="str">
        <f t="shared" si="9"/>
        <v/>
      </c>
      <c r="I637" s="64">
        <f>IF(J637="","",COUNT(I$3:I636)+1)</f>
        <v>168</v>
      </c>
      <c r="J637" s="64">
        <f>IF(Menu!$D$12=$F637,'DATA SISWA'!B637,"")</f>
        <v>0</v>
      </c>
      <c r="K637" s="64">
        <f>IF(Menu!$D$12=$F637,'DATA SISWA'!C637,"")</f>
        <v>0</v>
      </c>
      <c r="L637" s="64">
        <f>IF(Menu!$D$12=$F637,'DATA SISWA'!D637,"")</f>
        <v>0</v>
      </c>
    </row>
    <row r="638" spans="1:12" ht="15.75">
      <c r="A638" s="66">
        <v>636</v>
      </c>
      <c r="B638" s="226"/>
      <c r="C638" s="227"/>
      <c r="D638" s="227"/>
      <c r="E638" s="228"/>
      <c r="G638" s="64" t="str">
        <f t="shared" si="9"/>
        <v/>
      </c>
      <c r="I638" s="64">
        <f>IF(J638="","",COUNT(I$3:I637)+1)</f>
        <v>169</v>
      </c>
      <c r="J638" s="64">
        <f>IF(Menu!$D$12=$F638,'DATA SISWA'!B638,"")</f>
        <v>0</v>
      </c>
      <c r="K638" s="64">
        <f>IF(Menu!$D$12=$F638,'DATA SISWA'!C638,"")</f>
        <v>0</v>
      </c>
      <c r="L638" s="64">
        <f>IF(Menu!$D$12=$F638,'DATA SISWA'!D638,"")</f>
        <v>0</v>
      </c>
    </row>
    <row r="639" spans="1:12" ht="15.75">
      <c r="A639" s="66">
        <v>637</v>
      </c>
      <c r="B639" s="226"/>
      <c r="C639" s="227"/>
      <c r="D639" s="227"/>
      <c r="E639" s="228"/>
      <c r="G639" s="64" t="str">
        <f t="shared" si="9"/>
        <v/>
      </c>
      <c r="I639" s="64">
        <f>IF(J639="","",COUNT(I$3:I638)+1)</f>
        <v>170</v>
      </c>
      <c r="J639" s="64">
        <f>IF(Menu!$D$12=$F639,'DATA SISWA'!B639,"")</f>
        <v>0</v>
      </c>
      <c r="K639" s="64">
        <f>IF(Menu!$D$12=$F639,'DATA SISWA'!C639,"")</f>
        <v>0</v>
      </c>
      <c r="L639" s="64">
        <f>IF(Menu!$D$12=$F639,'DATA SISWA'!D639,"")</f>
        <v>0</v>
      </c>
    </row>
    <row r="640" spans="1:12" ht="15.75">
      <c r="A640" s="66">
        <v>638</v>
      </c>
      <c r="B640" s="226"/>
      <c r="C640" s="227"/>
      <c r="D640" s="227"/>
      <c r="E640" s="228"/>
      <c r="G640" s="64" t="str">
        <f t="shared" si="9"/>
        <v/>
      </c>
      <c r="I640" s="64">
        <f>IF(J640="","",COUNT(I$3:I639)+1)</f>
        <v>171</v>
      </c>
      <c r="J640" s="64">
        <f>IF(Menu!$D$12=$F640,'DATA SISWA'!B640,"")</f>
        <v>0</v>
      </c>
      <c r="K640" s="64">
        <f>IF(Menu!$D$12=$F640,'DATA SISWA'!C640,"")</f>
        <v>0</v>
      </c>
      <c r="L640" s="64">
        <f>IF(Menu!$D$12=$F640,'DATA SISWA'!D640,"")</f>
        <v>0</v>
      </c>
    </row>
    <row r="641" spans="1:12" ht="15.75">
      <c r="A641" s="66">
        <v>639</v>
      </c>
      <c r="B641" s="226"/>
      <c r="C641" s="227"/>
      <c r="D641" s="227"/>
      <c r="E641" s="228"/>
      <c r="G641" s="64" t="str">
        <f t="shared" si="9"/>
        <v/>
      </c>
      <c r="I641" s="64">
        <f>IF(J641="","",COUNT(I$3:I640)+1)</f>
        <v>172</v>
      </c>
      <c r="J641" s="64">
        <f>IF(Menu!$D$12=$F641,'DATA SISWA'!B641,"")</f>
        <v>0</v>
      </c>
      <c r="K641" s="64">
        <f>IF(Menu!$D$12=$F641,'DATA SISWA'!C641,"")</f>
        <v>0</v>
      </c>
      <c r="L641" s="64">
        <f>IF(Menu!$D$12=$F641,'DATA SISWA'!D641,"")</f>
        <v>0</v>
      </c>
    </row>
    <row r="642" spans="1:12" ht="15.75">
      <c r="A642" s="66">
        <v>640</v>
      </c>
      <c r="B642" s="226"/>
      <c r="C642" s="227"/>
      <c r="D642" s="227"/>
      <c r="E642" s="228"/>
      <c r="G642" s="64" t="str">
        <f t="shared" si="9"/>
        <v/>
      </c>
      <c r="I642" s="64">
        <f>IF(J642="","",COUNT(I$3:I641)+1)</f>
        <v>173</v>
      </c>
      <c r="J642" s="64">
        <f>IF(Menu!$D$12=$F642,'DATA SISWA'!B642,"")</f>
        <v>0</v>
      </c>
      <c r="K642" s="64">
        <f>IF(Menu!$D$12=$F642,'DATA SISWA'!C642,"")</f>
        <v>0</v>
      </c>
      <c r="L642" s="64">
        <f>IF(Menu!$D$12=$F642,'DATA SISWA'!D642,"")</f>
        <v>0</v>
      </c>
    </row>
    <row r="643" spans="1:12" ht="15.75">
      <c r="A643" s="66">
        <v>641</v>
      </c>
      <c r="B643" s="226"/>
      <c r="C643" s="227"/>
      <c r="D643" s="227"/>
      <c r="E643" s="228"/>
      <c r="G643" s="64" t="str">
        <f t="shared" si="9"/>
        <v/>
      </c>
      <c r="I643" s="64">
        <f>IF(J643="","",COUNT(I$3:I642)+1)</f>
        <v>174</v>
      </c>
      <c r="J643" s="64">
        <f>IF(Menu!$D$12=$F643,'DATA SISWA'!B643,"")</f>
        <v>0</v>
      </c>
      <c r="K643" s="64">
        <f>IF(Menu!$D$12=$F643,'DATA SISWA'!C643,"")</f>
        <v>0</v>
      </c>
      <c r="L643" s="64">
        <f>IF(Menu!$D$12=$F643,'DATA SISWA'!D643,"")</f>
        <v>0</v>
      </c>
    </row>
    <row r="644" spans="1:12" ht="15.75">
      <c r="A644" s="66">
        <v>642</v>
      </c>
      <c r="B644" s="225"/>
      <c r="C644" s="140"/>
      <c r="D644" s="140"/>
      <c r="E644" s="77"/>
      <c r="G644" s="64" t="str">
        <f t="shared" si="9"/>
        <v/>
      </c>
      <c r="I644" s="64">
        <f>IF(J644="","",COUNT(I$3:I643)+1)</f>
        <v>175</v>
      </c>
      <c r="J644" s="64">
        <f>IF(Menu!$D$12=$F644,'DATA SISWA'!B644,"")</f>
        <v>0</v>
      </c>
      <c r="K644" s="64">
        <f>IF(Menu!$D$12=$F644,'DATA SISWA'!C644,"")</f>
        <v>0</v>
      </c>
      <c r="L644" s="64">
        <f>IF(Menu!$D$12=$F644,'DATA SISWA'!D644,"")</f>
        <v>0</v>
      </c>
    </row>
    <row r="645" spans="1:12" ht="15.75">
      <c r="A645" s="66">
        <v>643</v>
      </c>
      <c r="B645" s="233"/>
      <c r="C645" s="230"/>
      <c r="D645" s="227"/>
      <c r="E645" s="228"/>
      <c r="G645" s="64" t="str">
        <f t="shared" ref="G645:G708" si="10">IF(F645=F644,"",F645)</f>
        <v/>
      </c>
      <c r="I645" s="64">
        <f>IF(J645="","",COUNT(I$3:I644)+1)</f>
        <v>176</v>
      </c>
      <c r="J645" s="64">
        <f>IF(Menu!$D$12=$F645,'DATA SISWA'!B645,"")</f>
        <v>0</v>
      </c>
      <c r="K645" s="64">
        <f>IF(Menu!$D$12=$F645,'DATA SISWA'!C645,"")</f>
        <v>0</v>
      </c>
      <c r="L645" s="64">
        <f>IF(Menu!$D$12=$F645,'DATA SISWA'!D645,"")</f>
        <v>0</v>
      </c>
    </row>
    <row r="646" spans="1:12" ht="15.75">
      <c r="A646" s="66">
        <v>644</v>
      </c>
      <c r="B646" s="226"/>
      <c r="C646" s="227"/>
      <c r="D646" s="227"/>
      <c r="E646" s="228"/>
      <c r="G646" s="64" t="str">
        <f t="shared" si="10"/>
        <v/>
      </c>
      <c r="I646" s="64">
        <f>IF(J646="","",COUNT(I$3:I645)+1)</f>
        <v>177</v>
      </c>
      <c r="J646" s="64">
        <f>IF(Menu!$D$12=$F646,'DATA SISWA'!B646,"")</f>
        <v>0</v>
      </c>
      <c r="K646" s="64">
        <f>IF(Menu!$D$12=$F646,'DATA SISWA'!C646,"")</f>
        <v>0</v>
      </c>
      <c r="L646" s="64">
        <f>IF(Menu!$D$12=$F646,'DATA SISWA'!D646,"")</f>
        <v>0</v>
      </c>
    </row>
    <row r="647" spans="1:12" ht="15.75">
      <c r="A647" s="66">
        <v>645</v>
      </c>
      <c r="B647" s="226"/>
      <c r="C647" s="227"/>
      <c r="D647" s="227"/>
      <c r="E647" s="228"/>
      <c r="G647" s="64" t="str">
        <f t="shared" si="10"/>
        <v/>
      </c>
      <c r="I647" s="64">
        <f>IF(J647="","",COUNT(I$3:I646)+1)</f>
        <v>178</v>
      </c>
      <c r="J647" s="64">
        <f>IF(Menu!$D$12=$F647,'DATA SISWA'!B647,"")</f>
        <v>0</v>
      </c>
      <c r="K647" s="64">
        <f>IF(Menu!$D$12=$F647,'DATA SISWA'!C647,"")</f>
        <v>0</v>
      </c>
      <c r="L647" s="64">
        <f>IF(Menu!$D$12=$F647,'DATA SISWA'!D647,"")</f>
        <v>0</v>
      </c>
    </row>
    <row r="648" spans="1:12" ht="15.75">
      <c r="A648" s="66">
        <v>646</v>
      </c>
      <c r="B648" s="226"/>
      <c r="C648" s="227"/>
      <c r="D648" s="227"/>
      <c r="E648" s="228"/>
      <c r="G648" s="64" t="str">
        <f t="shared" si="10"/>
        <v/>
      </c>
      <c r="I648" s="64">
        <f>IF(J648="","",COUNT(I$3:I647)+1)</f>
        <v>179</v>
      </c>
      <c r="J648" s="64">
        <f>IF(Menu!$D$12=$F648,'DATA SISWA'!B648,"")</f>
        <v>0</v>
      </c>
      <c r="K648" s="64">
        <f>IF(Menu!$D$12=$F648,'DATA SISWA'!C648,"")</f>
        <v>0</v>
      </c>
      <c r="L648" s="64">
        <f>IF(Menu!$D$12=$F648,'DATA SISWA'!D648,"")</f>
        <v>0</v>
      </c>
    </row>
    <row r="649" spans="1:12" ht="15.75">
      <c r="A649" s="66">
        <v>647</v>
      </c>
      <c r="B649" s="233"/>
      <c r="C649" s="230"/>
      <c r="D649" s="227"/>
      <c r="E649" s="228"/>
      <c r="G649" s="64" t="str">
        <f t="shared" si="10"/>
        <v/>
      </c>
      <c r="I649" s="64">
        <f>IF(J649="","",COUNT(I$3:I648)+1)</f>
        <v>180</v>
      </c>
      <c r="J649" s="64">
        <f>IF(Menu!$D$12=$F649,'DATA SISWA'!B649,"")</f>
        <v>0</v>
      </c>
      <c r="K649" s="64">
        <f>IF(Menu!$D$12=$F649,'DATA SISWA'!C649,"")</f>
        <v>0</v>
      </c>
      <c r="L649" s="64">
        <f>IF(Menu!$D$12=$F649,'DATA SISWA'!D649,"")</f>
        <v>0</v>
      </c>
    </row>
    <row r="650" spans="1:12" ht="15.75">
      <c r="A650" s="66">
        <v>648</v>
      </c>
      <c r="B650" s="226"/>
      <c r="C650" s="227"/>
      <c r="D650" s="227"/>
      <c r="E650" s="228"/>
      <c r="G650" s="64" t="str">
        <f t="shared" si="10"/>
        <v/>
      </c>
      <c r="I650" s="64">
        <f>IF(J650="","",COUNT(I$3:I649)+1)</f>
        <v>181</v>
      </c>
      <c r="J650" s="64">
        <f>IF(Menu!$D$12=$F650,'DATA SISWA'!B650,"")</f>
        <v>0</v>
      </c>
      <c r="K650" s="64">
        <f>IF(Menu!$D$12=$F650,'DATA SISWA'!C650,"")</f>
        <v>0</v>
      </c>
      <c r="L650" s="64">
        <f>IF(Menu!$D$12=$F650,'DATA SISWA'!D650,"")</f>
        <v>0</v>
      </c>
    </row>
    <row r="651" spans="1:12" ht="15.75">
      <c r="A651" s="66">
        <v>649</v>
      </c>
      <c r="B651" s="226"/>
      <c r="C651" s="227"/>
      <c r="D651" s="227"/>
      <c r="E651" s="228"/>
      <c r="G651" s="64" t="str">
        <f t="shared" si="10"/>
        <v/>
      </c>
      <c r="I651" s="64">
        <f>IF(J651="","",COUNT(I$3:I650)+1)</f>
        <v>182</v>
      </c>
      <c r="J651" s="64">
        <f>IF(Menu!$D$12=$F651,'DATA SISWA'!B651,"")</f>
        <v>0</v>
      </c>
      <c r="K651" s="64">
        <f>IF(Menu!$D$12=$F651,'DATA SISWA'!C651,"")</f>
        <v>0</v>
      </c>
      <c r="L651" s="64">
        <f>IF(Menu!$D$12=$F651,'DATA SISWA'!D651,"")</f>
        <v>0</v>
      </c>
    </row>
    <row r="652" spans="1:12" ht="15.75">
      <c r="A652" s="66">
        <v>650</v>
      </c>
      <c r="B652" s="226"/>
      <c r="C652" s="227"/>
      <c r="D652" s="227"/>
      <c r="E652" s="228"/>
      <c r="G652" s="64" t="str">
        <f t="shared" si="10"/>
        <v/>
      </c>
      <c r="I652" s="64">
        <f>IF(J652="","",COUNT(I$3:I651)+1)</f>
        <v>183</v>
      </c>
      <c r="J652" s="64">
        <f>IF(Menu!$D$12=$F652,'DATA SISWA'!B652,"")</f>
        <v>0</v>
      </c>
      <c r="K652" s="64">
        <f>IF(Menu!$D$12=$F652,'DATA SISWA'!C652,"")</f>
        <v>0</v>
      </c>
      <c r="L652" s="64">
        <f>IF(Menu!$D$12=$F652,'DATA SISWA'!D652,"")</f>
        <v>0</v>
      </c>
    </row>
    <row r="653" spans="1:12" ht="15.75">
      <c r="A653" s="66">
        <v>651</v>
      </c>
      <c r="B653" s="226"/>
      <c r="C653" s="227"/>
      <c r="D653" s="227"/>
      <c r="E653" s="228"/>
      <c r="G653" s="64" t="str">
        <f t="shared" si="10"/>
        <v/>
      </c>
      <c r="I653" s="64">
        <f>IF(J653="","",COUNT(I$3:I652)+1)</f>
        <v>184</v>
      </c>
      <c r="J653" s="64">
        <f>IF(Menu!$D$12=$F653,'DATA SISWA'!B653,"")</f>
        <v>0</v>
      </c>
      <c r="K653" s="64">
        <f>IF(Menu!$D$12=$F653,'DATA SISWA'!C653,"")</f>
        <v>0</v>
      </c>
      <c r="L653" s="64">
        <f>IF(Menu!$D$12=$F653,'DATA SISWA'!D653,"")</f>
        <v>0</v>
      </c>
    </row>
    <row r="654" spans="1:12" ht="15.75">
      <c r="A654" s="66">
        <v>652</v>
      </c>
      <c r="B654" s="233"/>
      <c r="C654" s="230"/>
      <c r="D654" s="227"/>
      <c r="E654" s="228"/>
      <c r="G654" s="64" t="str">
        <f t="shared" si="10"/>
        <v/>
      </c>
      <c r="I654" s="64">
        <f>IF(J654="","",COUNT(I$3:I653)+1)</f>
        <v>185</v>
      </c>
      <c r="J654" s="64">
        <f>IF(Menu!$D$12=$F654,'DATA SISWA'!B654,"")</f>
        <v>0</v>
      </c>
      <c r="K654" s="64">
        <f>IF(Menu!$D$12=$F654,'DATA SISWA'!C654,"")</f>
        <v>0</v>
      </c>
      <c r="L654" s="64">
        <f>IF(Menu!$D$12=$F654,'DATA SISWA'!D654,"")</f>
        <v>0</v>
      </c>
    </row>
    <row r="655" spans="1:12" ht="15.75">
      <c r="A655" s="66">
        <v>653</v>
      </c>
      <c r="B655" s="226"/>
      <c r="C655" s="227"/>
      <c r="D655" s="227"/>
      <c r="E655" s="228"/>
      <c r="G655" s="64" t="str">
        <f t="shared" si="10"/>
        <v/>
      </c>
      <c r="I655" s="64">
        <f>IF(J655="","",COUNT(I$3:I654)+1)</f>
        <v>186</v>
      </c>
      <c r="J655" s="64">
        <f>IF(Menu!$D$12=$F655,'DATA SISWA'!B655,"")</f>
        <v>0</v>
      </c>
      <c r="K655" s="64">
        <f>IF(Menu!$D$12=$F655,'DATA SISWA'!C655,"")</f>
        <v>0</v>
      </c>
      <c r="L655" s="64">
        <f>IF(Menu!$D$12=$F655,'DATA SISWA'!D655,"")</f>
        <v>0</v>
      </c>
    </row>
    <row r="656" spans="1:12" ht="15.75">
      <c r="A656" s="66">
        <v>654</v>
      </c>
      <c r="B656" s="226"/>
      <c r="C656" s="227"/>
      <c r="D656" s="227"/>
      <c r="E656" s="228"/>
      <c r="G656" s="64" t="str">
        <f t="shared" si="10"/>
        <v/>
      </c>
      <c r="I656" s="64">
        <f>IF(J656="","",COUNT(I$3:I655)+1)</f>
        <v>187</v>
      </c>
      <c r="J656" s="64">
        <f>IF(Menu!$D$12=$F656,'DATA SISWA'!B656,"")</f>
        <v>0</v>
      </c>
      <c r="K656" s="64">
        <f>IF(Menu!$D$12=$F656,'DATA SISWA'!C656,"")</f>
        <v>0</v>
      </c>
      <c r="L656" s="64">
        <f>IF(Menu!$D$12=$F656,'DATA SISWA'!D656,"")</f>
        <v>0</v>
      </c>
    </row>
    <row r="657" spans="1:12" ht="15.75">
      <c r="A657" s="66">
        <v>655</v>
      </c>
      <c r="B657" s="226"/>
      <c r="C657" s="227"/>
      <c r="D657" s="227"/>
      <c r="E657" s="228"/>
      <c r="G657" s="64" t="str">
        <f t="shared" si="10"/>
        <v/>
      </c>
      <c r="I657" s="64">
        <f>IF(J657="","",COUNT(I$3:I656)+1)</f>
        <v>188</v>
      </c>
      <c r="J657" s="64">
        <f>IF(Menu!$D$12=$F657,'DATA SISWA'!B657,"")</f>
        <v>0</v>
      </c>
      <c r="K657" s="64">
        <f>IF(Menu!$D$12=$F657,'DATA SISWA'!C657,"")</f>
        <v>0</v>
      </c>
      <c r="L657" s="64">
        <f>IF(Menu!$D$12=$F657,'DATA SISWA'!D657,"")</f>
        <v>0</v>
      </c>
    </row>
    <row r="658" spans="1:12" ht="15.75">
      <c r="A658" s="66">
        <v>656</v>
      </c>
      <c r="B658" s="226"/>
      <c r="C658" s="227"/>
      <c r="D658" s="227"/>
      <c r="E658" s="228"/>
      <c r="G658" s="64" t="str">
        <f t="shared" si="10"/>
        <v/>
      </c>
      <c r="I658" s="64">
        <f>IF(J658="","",COUNT(I$3:I657)+1)</f>
        <v>189</v>
      </c>
      <c r="J658" s="64">
        <f>IF(Menu!$D$12=$F658,'DATA SISWA'!B658,"")</f>
        <v>0</v>
      </c>
      <c r="K658" s="64">
        <f>IF(Menu!$D$12=$F658,'DATA SISWA'!C658,"")</f>
        <v>0</v>
      </c>
      <c r="L658" s="64">
        <f>IF(Menu!$D$12=$F658,'DATA SISWA'!D658,"")</f>
        <v>0</v>
      </c>
    </row>
    <row r="659" spans="1:12" ht="15.75">
      <c r="A659" s="66">
        <v>657</v>
      </c>
      <c r="B659" s="226"/>
      <c r="C659" s="227"/>
      <c r="D659" s="227"/>
      <c r="E659" s="228"/>
      <c r="G659" s="64" t="str">
        <f t="shared" si="10"/>
        <v/>
      </c>
      <c r="I659" s="64">
        <f>IF(J659="","",COUNT(I$3:I658)+1)</f>
        <v>190</v>
      </c>
      <c r="J659" s="64">
        <f>IF(Menu!$D$12=$F659,'DATA SISWA'!B659,"")</f>
        <v>0</v>
      </c>
      <c r="K659" s="64">
        <f>IF(Menu!$D$12=$F659,'DATA SISWA'!C659,"")</f>
        <v>0</v>
      </c>
      <c r="L659" s="64">
        <f>IF(Menu!$D$12=$F659,'DATA SISWA'!D659,"")</f>
        <v>0</v>
      </c>
    </row>
    <row r="660" spans="1:12" ht="15.75">
      <c r="A660" s="66">
        <v>658</v>
      </c>
      <c r="B660" s="226"/>
      <c r="C660" s="227"/>
      <c r="D660" s="227"/>
      <c r="E660" s="228"/>
      <c r="G660" s="64" t="str">
        <f t="shared" si="10"/>
        <v/>
      </c>
      <c r="I660" s="64">
        <f>IF(J660="","",COUNT(I$3:I659)+1)</f>
        <v>191</v>
      </c>
      <c r="J660" s="64">
        <f>IF(Menu!$D$12=$F660,'DATA SISWA'!B660,"")</f>
        <v>0</v>
      </c>
      <c r="K660" s="64">
        <f>IF(Menu!$D$12=$F660,'DATA SISWA'!C660,"")</f>
        <v>0</v>
      </c>
      <c r="L660" s="64">
        <f>IF(Menu!$D$12=$F660,'DATA SISWA'!D660,"")</f>
        <v>0</v>
      </c>
    </row>
    <row r="661" spans="1:12" ht="15.75">
      <c r="A661" s="66">
        <v>659</v>
      </c>
      <c r="B661" s="233"/>
      <c r="C661" s="230"/>
      <c r="D661" s="227"/>
      <c r="E661" s="228"/>
      <c r="G661" s="64" t="str">
        <f t="shared" si="10"/>
        <v/>
      </c>
      <c r="I661" s="64">
        <f>IF(J661="","",COUNT(I$3:I660)+1)</f>
        <v>192</v>
      </c>
      <c r="J661" s="64">
        <f>IF(Menu!$D$12=$F661,'DATA SISWA'!B661,"")</f>
        <v>0</v>
      </c>
      <c r="K661" s="64">
        <f>IF(Menu!$D$12=$F661,'DATA SISWA'!C661,"")</f>
        <v>0</v>
      </c>
      <c r="L661" s="64">
        <f>IF(Menu!$D$12=$F661,'DATA SISWA'!D661,"")</f>
        <v>0</v>
      </c>
    </row>
    <row r="662" spans="1:12" ht="15.75">
      <c r="A662" s="66">
        <v>660</v>
      </c>
      <c r="B662" s="229"/>
      <c r="C662" s="230"/>
      <c r="D662" s="227"/>
      <c r="E662" s="228"/>
      <c r="G662" s="64" t="str">
        <f t="shared" si="10"/>
        <v/>
      </c>
      <c r="I662" s="64">
        <f>IF(J662="","",COUNT(I$3:I661)+1)</f>
        <v>193</v>
      </c>
      <c r="J662" s="64">
        <f>IF(Menu!$D$12=$F662,'DATA SISWA'!B662,"")</f>
        <v>0</v>
      </c>
      <c r="K662" s="64">
        <f>IF(Menu!$D$12=$F662,'DATA SISWA'!C662,"")</f>
        <v>0</v>
      </c>
      <c r="L662" s="64">
        <f>IF(Menu!$D$12=$F662,'DATA SISWA'!D662,"")</f>
        <v>0</v>
      </c>
    </row>
    <row r="663" spans="1:12" ht="15.75">
      <c r="A663" s="66">
        <v>661</v>
      </c>
      <c r="B663" s="225"/>
      <c r="C663" s="140"/>
      <c r="D663" s="93"/>
      <c r="E663" s="77"/>
      <c r="G663" s="64" t="str">
        <f t="shared" si="10"/>
        <v/>
      </c>
      <c r="I663" s="64">
        <f>IF(J663="","",COUNT(I$3:I662)+1)</f>
        <v>194</v>
      </c>
      <c r="J663" s="64">
        <f>IF(Menu!$D$12=$F663,'DATA SISWA'!B663,"")</f>
        <v>0</v>
      </c>
      <c r="K663" s="64">
        <f>IF(Menu!$D$12=$F663,'DATA SISWA'!C663,"")</f>
        <v>0</v>
      </c>
      <c r="L663" s="64">
        <f>IF(Menu!$D$12=$F663,'DATA SISWA'!D663,"")</f>
        <v>0</v>
      </c>
    </row>
    <row r="664" spans="1:12" ht="15.75">
      <c r="A664" s="66">
        <v>662</v>
      </c>
      <c r="B664" s="225"/>
      <c r="C664" s="140"/>
      <c r="D664" s="93"/>
      <c r="E664" s="77"/>
      <c r="G664" s="64" t="str">
        <f t="shared" si="10"/>
        <v/>
      </c>
      <c r="I664" s="64">
        <f>IF(J664="","",COUNT(I$3:I663)+1)</f>
        <v>195</v>
      </c>
      <c r="J664" s="64">
        <f>IF(Menu!$D$12=$F664,'DATA SISWA'!B664,"")</f>
        <v>0</v>
      </c>
      <c r="K664" s="64">
        <f>IF(Menu!$D$12=$F664,'DATA SISWA'!C664,"")</f>
        <v>0</v>
      </c>
      <c r="L664" s="64">
        <f>IF(Menu!$D$12=$F664,'DATA SISWA'!D664,"")</f>
        <v>0</v>
      </c>
    </row>
    <row r="665" spans="1:12" ht="15.75">
      <c r="A665" s="66">
        <v>663</v>
      </c>
      <c r="B665" s="225"/>
      <c r="C665" s="140"/>
      <c r="D665" s="93"/>
      <c r="E665" s="77"/>
      <c r="G665" s="64" t="str">
        <f t="shared" si="10"/>
        <v/>
      </c>
      <c r="I665" s="64">
        <f>IF(J665="","",COUNT(I$3:I664)+1)</f>
        <v>196</v>
      </c>
      <c r="J665" s="64">
        <f>IF(Menu!$D$12=$F665,'DATA SISWA'!B665,"")</f>
        <v>0</v>
      </c>
      <c r="K665" s="64">
        <f>IF(Menu!$D$12=$F665,'DATA SISWA'!C665,"")</f>
        <v>0</v>
      </c>
      <c r="L665" s="64">
        <f>IF(Menu!$D$12=$F665,'DATA SISWA'!D665,"")</f>
        <v>0</v>
      </c>
    </row>
    <row r="666" spans="1:12" ht="15.75">
      <c r="A666" s="66">
        <v>664</v>
      </c>
      <c r="B666" s="225"/>
      <c r="C666" s="140"/>
      <c r="D666" s="93"/>
      <c r="E666" s="77"/>
      <c r="G666" s="64" t="str">
        <f t="shared" si="10"/>
        <v/>
      </c>
      <c r="I666" s="64">
        <f>IF(J666="","",COUNT(I$3:I665)+1)</f>
        <v>197</v>
      </c>
      <c r="J666" s="64">
        <f>IF(Menu!$D$12=$F666,'DATA SISWA'!B666,"")</f>
        <v>0</v>
      </c>
      <c r="K666" s="64">
        <f>IF(Menu!$D$12=$F666,'DATA SISWA'!C666,"")</f>
        <v>0</v>
      </c>
      <c r="L666" s="64">
        <f>IF(Menu!$D$12=$F666,'DATA SISWA'!D666,"")</f>
        <v>0</v>
      </c>
    </row>
    <row r="667" spans="1:12" ht="15.75">
      <c r="A667" s="66">
        <v>665</v>
      </c>
      <c r="B667" s="225"/>
      <c r="C667" s="140"/>
      <c r="D667" s="93"/>
      <c r="E667" s="77"/>
      <c r="G667" s="64" t="str">
        <f t="shared" si="10"/>
        <v/>
      </c>
      <c r="I667" s="64">
        <f>IF(J667="","",COUNT(I$3:I666)+1)</f>
        <v>198</v>
      </c>
      <c r="J667" s="64">
        <f>IF(Menu!$D$12=$F667,'DATA SISWA'!B667,"")</f>
        <v>0</v>
      </c>
      <c r="K667" s="64">
        <f>IF(Menu!$D$12=$F667,'DATA SISWA'!C667,"")</f>
        <v>0</v>
      </c>
      <c r="L667" s="64">
        <f>IF(Menu!$D$12=$F667,'DATA SISWA'!D667,"")</f>
        <v>0</v>
      </c>
    </row>
    <row r="668" spans="1:12" ht="15.75">
      <c r="A668" s="66">
        <v>666</v>
      </c>
      <c r="B668" s="225"/>
      <c r="C668" s="140"/>
      <c r="D668" s="93"/>
      <c r="E668" s="77"/>
      <c r="G668" s="64" t="str">
        <f t="shared" si="10"/>
        <v/>
      </c>
      <c r="I668" s="64">
        <f>IF(J668="","",COUNT(I$3:I667)+1)</f>
        <v>199</v>
      </c>
      <c r="J668" s="64">
        <f>IF(Menu!$D$12=$F668,'DATA SISWA'!B668,"")</f>
        <v>0</v>
      </c>
      <c r="K668" s="64">
        <f>IF(Menu!$D$12=$F668,'DATA SISWA'!C668,"")</f>
        <v>0</v>
      </c>
      <c r="L668" s="64">
        <f>IF(Menu!$D$12=$F668,'DATA SISWA'!D668,"")</f>
        <v>0</v>
      </c>
    </row>
    <row r="669" spans="1:12" ht="15.75">
      <c r="A669" s="66">
        <v>667</v>
      </c>
      <c r="B669" s="225"/>
      <c r="C669" s="140"/>
      <c r="D669" s="93"/>
      <c r="E669" s="77"/>
      <c r="G669" s="64" t="str">
        <f t="shared" si="10"/>
        <v/>
      </c>
      <c r="I669" s="64">
        <f>IF(J669="","",COUNT(I$3:I668)+1)</f>
        <v>200</v>
      </c>
      <c r="J669" s="64">
        <f>IF(Menu!$D$12=$F669,'DATA SISWA'!B669,"")</f>
        <v>0</v>
      </c>
      <c r="K669" s="64">
        <f>IF(Menu!$D$12=$F669,'DATA SISWA'!C669,"")</f>
        <v>0</v>
      </c>
      <c r="L669" s="64">
        <f>IF(Menu!$D$12=$F669,'DATA SISWA'!D669,"")</f>
        <v>0</v>
      </c>
    </row>
    <row r="670" spans="1:12" ht="15.75">
      <c r="A670" s="66">
        <v>668</v>
      </c>
      <c r="B670" s="225"/>
      <c r="C670" s="140"/>
      <c r="D670" s="93"/>
      <c r="E670" s="77"/>
      <c r="G670" s="64" t="str">
        <f t="shared" si="10"/>
        <v/>
      </c>
      <c r="I670" s="64">
        <f>IF(J670="","",COUNT(I$3:I669)+1)</f>
        <v>201</v>
      </c>
      <c r="J670" s="64">
        <f>IF(Menu!$D$12=$F670,'DATA SISWA'!B670,"")</f>
        <v>0</v>
      </c>
      <c r="K670" s="64">
        <f>IF(Menu!$D$12=$F670,'DATA SISWA'!C670,"")</f>
        <v>0</v>
      </c>
      <c r="L670" s="64">
        <f>IF(Menu!$D$12=$F670,'DATA SISWA'!D670,"")</f>
        <v>0</v>
      </c>
    </row>
    <row r="671" spans="1:12" ht="15.75">
      <c r="A671" s="66">
        <v>669</v>
      </c>
      <c r="B671" s="234"/>
      <c r="C671" s="235"/>
      <c r="D671" s="93"/>
      <c r="E671" s="77"/>
      <c r="G671" s="64" t="str">
        <f t="shared" si="10"/>
        <v/>
      </c>
      <c r="I671" s="64">
        <f>IF(J671="","",COUNT(I$3:I670)+1)</f>
        <v>202</v>
      </c>
      <c r="J671" s="64">
        <f>IF(Menu!$D$12=$F671,'DATA SISWA'!B671,"")</f>
        <v>0</v>
      </c>
      <c r="K671" s="64">
        <f>IF(Menu!$D$12=$F671,'DATA SISWA'!C671,"")</f>
        <v>0</v>
      </c>
      <c r="L671" s="64">
        <f>IF(Menu!$D$12=$F671,'DATA SISWA'!D671,"")</f>
        <v>0</v>
      </c>
    </row>
    <row r="672" spans="1:12" ht="15.75">
      <c r="A672" s="66">
        <v>670</v>
      </c>
      <c r="B672" s="225"/>
      <c r="C672" s="140"/>
      <c r="D672" s="93"/>
      <c r="E672" s="77"/>
      <c r="G672" s="64" t="str">
        <f t="shared" si="10"/>
        <v/>
      </c>
      <c r="I672" s="64">
        <f>IF(J672="","",COUNT(I$3:I671)+1)</f>
        <v>203</v>
      </c>
      <c r="J672" s="64">
        <f>IF(Menu!$D$12=$F672,'DATA SISWA'!B672,"")</f>
        <v>0</v>
      </c>
      <c r="K672" s="64">
        <f>IF(Menu!$D$12=$F672,'DATA SISWA'!C672,"")</f>
        <v>0</v>
      </c>
      <c r="L672" s="64">
        <f>IF(Menu!$D$12=$F672,'DATA SISWA'!D672,"")</f>
        <v>0</v>
      </c>
    </row>
    <row r="673" spans="1:12" ht="15.75">
      <c r="A673" s="66">
        <v>671</v>
      </c>
      <c r="B673" s="225"/>
      <c r="C673" s="140"/>
      <c r="D673" s="93"/>
      <c r="E673" s="77"/>
      <c r="G673" s="64" t="str">
        <f t="shared" si="10"/>
        <v/>
      </c>
      <c r="I673" s="64">
        <f>IF(J673="","",COUNT(I$3:I672)+1)</f>
        <v>204</v>
      </c>
      <c r="J673" s="64">
        <f>IF(Menu!$D$12=$F673,'DATA SISWA'!B673,"")</f>
        <v>0</v>
      </c>
      <c r="K673" s="64">
        <f>IF(Menu!$D$12=$F673,'DATA SISWA'!C673,"")</f>
        <v>0</v>
      </c>
      <c r="L673" s="64">
        <f>IF(Menu!$D$12=$F673,'DATA SISWA'!D673,"")</f>
        <v>0</v>
      </c>
    </row>
    <row r="674" spans="1:12" ht="15.75">
      <c r="A674" s="66">
        <v>672</v>
      </c>
      <c r="B674" s="225"/>
      <c r="C674" s="140"/>
      <c r="D674" s="93"/>
      <c r="E674" s="77"/>
      <c r="G674" s="64" t="str">
        <f t="shared" si="10"/>
        <v/>
      </c>
      <c r="I674" s="64">
        <f>IF(J674="","",COUNT(I$3:I673)+1)</f>
        <v>205</v>
      </c>
      <c r="J674" s="64">
        <f>IF(Menu!$D$12=$F674,'DATA SISWA'!B674,"")</f>
        <v>0</v>
      </c>
      <c r="K674" s="64">
        <f>IF(Menu!$D$12=$F674,'DATA SISWA'!C674,"")</f>
        <v>0</v>
      </c>
      <c r="L674" s="64">
        <f>IF(Menu!$D$12=$F674,'DATA SISWA'!D674,"")</f>
        <v>0</v>
      </c>
    </row>
    <row r="675" spans="1:12" ht="15.75">
      <c r="A675" s="66">
        <v>673</v>
      </c>
      <c r="B675" s="225"/>
      <c r="C675" s="140"/>
      <c r="D675" s="93"/>
      <c r="E675" s="77"/>
      <c r="G675" s="64" t="str">
        <f t="shared" si="10"/>
        <v/>
      </c>
      <c r="I675" s="64">
        <f>IF(J675="","",COUNT(I$3:I674)+1)</f>
        <v>206</v>
      </c>
      <c r="J675" s="64">
        <f>IF(Menu!$D$12=$F675,'DATA SISWA'!B675,"")</f>
        <v>0</v>
      </c>
      <c r="K675" s="64">
        <f>IF(Menu!$D$12=$F675,'DATA SISWA'!C675,"")</f>
        <v>0</v>
      </c>
      <c r="L675" s="64">
        <f>IF(Menu!$D$12=$F675,'DATA SISWA'!D675,"")</f>
        <v>0</v>
      </c>
    </row>
    <row r="676" spans="1:12" ht="15.75">
      <c r="A676" s="66">
        <v>674</v>
      </c>
      <c r="B676" s="225"/>
      <c r="C676" s="140"/>
      <c r="D676" s="93"/>
      <c r="E676" s="77"/>
      <c r="G676" s="64" t="str">
        <f t="shared" si="10"/>
        <v/>
      </c>
      <c r="I676" s="64">
        <f>IF(J676="","",COUNT(I$3:I675)+1)</f>
        <v>207</v>
      </c>
      <c r="J676" s="64">
        <f>IF(Menu!$D$12=$F676,'DATA SISWA'!B676,"")</f>
        <v>0</v>
      </c>
      <c r="K676" s="64">
        <f>IF(Menu!$D$12=$F676,'DATA SISWA'!C676,"")</f>
        <v>0</v>
      </c>
      <c r="L676" s="64">
        <f>IF(Menu!$D$12=$F676,'DATA SISWA'!D676,"")</f>
        <v>0</v>
      </c>
    </row>
    <row r="677" spans="1:12" ht="15.75">
      <c r="A677" s="66">
        <v>675</v>
      </c>
      <c r="B677" s="225"/>
      <c r="C677" s="140"/>
      <c r="D677" s="93"/>
      <c r="E677" s="77"/>
      <c r="G677" s="64" t="str">
        <f t="shared" si="10"/>
        <v/>
      </c>
      <c r="I677" s="64">
        <f>IF(J677="","",COUNT(I$3:I676)+1)</f>
        <v>208</v>
      </c>
      <c r="J677" s="64">
        <f>IF(Menu!$D$12=$F677,'DATA SISWA'!B677,"")</f>
        <v>0</v>
      </c>
      <c r="K677" s="64">
        <f>IF(Menu!$D$12=$F677,'DATA SISWA'!C677,"")</f>
        <v>0</v>
      </c>
      <c r="L677" s="64">
        <f>IF(Menu!$D$12=$F677,'DATA SISWA'!D677,"")</f>
        <v>0</v>
      </c>
    </row>
    <row r="678" spans="1:12" ht="15.75">
      <c r="A678" s="66">
        <v>676</v>
      </c>
      <c r="B678" s="225"/>
      <c r="C678" s="140"/>
      <c r="D678" s="93"/>
      <c r="E678" s="77"/>
      <c r="G678" s="64" t="str">
        <f t="shared" si="10"/>
        <v/>
      </c>
      <c r="I678" s="64">
        <f>IF(J678="","",COUNT(I$3:I677)+1)</f>
        <v>209</v>
      </c>
      <c r="J678" s="64">
        <f>IF(Menu!$D$12=$F678,'DATA SISWA'!B678,"")</f>
        <v>0</v>
      </c>
      <c r="K678" s="64">
        <f>IF(Menu!$D$12=$F678,'DATA SISWA'!C678,"")</f>
        <v>0</v>
      </c>
      <c r="L678" s="64">
        <f>IF(Menu!$D$12=$F678,'DATA SISWA'!D678,"")</f>
        <v>0</v>
      </c>
    </row>
    <row r="679" spans="1:12" ht="15.75">
      <c r="A679" s="66">
        <v>677</v>
      </c>
      <c r="B679" s="234"/>
      <c r="C679" s="236"/>
      <c r="D679" s="93"/>
      <c r="E679" s="77"/>
      <c r="G679" s="64" t="str">
        <f t="shared" si="10"/>
        <v/>
      </c>
      <c r="I679" s="64">
        <f>IF(J679="","",COUNT(I$3:I678)+1)</f>
        <v>210</v>
      </c>
      <c r="J679" s="64">
        <f>IF(Menu!$D$12=$F679,'DATA SISWA'!B679,"")</f>
        <v>0</v>
      </c>
      <c r="K679" s="64">
        <f>IF(Menu!$D$12=$F679,'DATA SISWA'!C679,"")</f>
        <v>0</v>
      </c>
      <c r="L679" s="64">
        <f>IF(Menu!$D$12=$F679,'DATA SISWA'!D679,"")</f>
        <v>0</v>
      </c>
    </row>
    <row r="680" spans="1:12" ht="15.75">
      <c r="A680" s="66">
        <v>678</v>
      </c>
      <c r="B680" s="234"/>
      <c r="C680" s="236"/>
      <c r="D680" s="93"/>
      <c r="E680" s="77"/>
      <c r="G680" s="64" t="str">
        <f t="shared" si="10"/>
        <v/>
      </c>
      <c r="I680" s="64">
        <f>IF(J680="","",COUNT(I$3:I679)+1)</f>
        <v>211</v>
      </c>
      <c r="J680" s="64">
        <f>IF(Menu!$D$12=$F680,'DATA SISWA'!B680,"")</f>
        <v>0</v>
      </c>
      <c r="K680" s="64">
        <f>IF(Menu!$D$12=$F680,'DATA SISWA'!C680,"")</f>
        <v>0</v>
      </c>
      <c r="L680" s="64">
        <f>IF(Menu!$D$12=$F680,'DATA SISWA'!D680,"")</f>
        <v>0</v>
      </c>
    </row>
    <row r="681" spans="1:12" ht="15.75">
      <c r="A681" s="66">
        <v>679</v>
      </c>
      <c r="B681" s="225"/>
      <c r="C681" s="140"/>
      <c r="D681" s="93"/>
      <c r="E681" s="77"/>
      <c r="G681" s="64" t="str">
        <f t="shared" si="10"/>
        <v/>
      </c>
      <c r="I681" s="64">
        <f>IF(J681="","",COUNT(I$3:I680)+1)</f>
        <v>212</v>
      </c>
      <c r="J681" s="64">
        <f>IF(Menu!$D$12=$F681,'DATA SISWA'!B681,"")</f>
        <v>0</v>
      </c>
      <c r="K681" s="64">
        <f>IF(Menu!$D$12=$F681,'DATA SISWA'!C681,"")</f>
        <v>0</v>
      </c>
      <c r="L681" s="64">
        <f>IF(Menu!$D$12=$F681,'DATA SISWA'!D681,"")</f>
        <v>0</v>
      </c>
    </row>
    <row r="682" spans="1:12" ht="15.75">
      <c r="A682" s="66">
        <v>680</v>
      </c>
      <c r="B682" s="225"/>
      <c r="C682" s="140"/>
      <c r="D682" s="93"/>
      <c r="E682" s="77"/>
      <c r="G682" s="64" t="str">
        <f t="shared" si="10"/>
        <v/>
      </c>
      <c r="I682" s="64">
        <f>IF(J682="","",COUNT(I$3:I681)+1)</f>
        <v>213</v>
      </c>
      <c r="J682" s="64">
        <f>IF(Menu!$D$12=$F682,'DATA SISWA'!B682,"")</f>
        <v>0</v>
      </c>
      <c r="K682" s="64">
        <f>IF(Menu!$D$12=$F682,'DATA SISWA'!C682,"")</f>
        <v>0</v>
      </c>
      <c r="L682" s="64">
        <f>IF(Menu!$D$12=$F682,'DATA SISWA'!D682,"")</f>
        <v>0</v>
      </c>
    </row>
    <row r="683" spans="1:12" ht="15.75">
      <c r="A683" s="66">
        <v>681</v>
      </c>
      <c r="B683" s="225"/>
      <c r="C683" s="140"/>
      <c r="D683" s="93"/>
      <c r="E683" s="77"/>
      <c r="G683" s="64" t="str">
        <f t="shared" si="10"/>
        <v/>
      </c>
      <c r="I683" s="64">
        <f>IF(J683="","",COUNT(I$3:I682)+1)</f>
        <v>214</v>
      </c>
      <c r="J683" s="64">
        <f>IF(Menu!$D$12=$F683,'DATA SISWA'!B683,"")</f>
        <v>0</v>
      </c>
      <c r="K683" s="64">
        <f>IF(Menu!$D$12=$F683,'DATA SISWA'!C683,"")</f>
        <v>0</v>
      </c>
      <c r="L683" s="64">
        <f>IF(Menu!$D$12=$F683,'DATA SISWA'!D683,"")</f>
        <v>0</v>
      </c>
    </row>
    <row r="684" spans="1:12" ht="15.75">
      <c r="A684" s="66">
        <v>682</v>
      </c>
      <c r="B684" s="237"/>
      <c r="C684" s="93"/>
      <c r="D684" s="93"/>
      <c r="E684" s="77"/>
      <c r="G684" s="64" t="str">
        <f t="shared" si="10"/>
        <v/>
      </c>
      <c r="I684" s="64">
        <f>IF(J684="","",COUNT(I$3:I683)+1)</f>
        <v>215</v>
      </c>
      <c r="J684" s="64">
        <f>IF(Menu!$D$12=$F684,'DATA SISWA'!B684,"")</f>
        <v>0</v>
      </c>
      <c r="K684" s="64">
        <f>IF(Menu!$D$12=$F684,'DATA SISWA'!C684,"")</f>
        <v>0</v>
      </c>
      <c r="L684" s="64">
        <f>IF(Menu!$D$12=$F684,'DATA SISWA'!D684,"")</f>
        <v>0</v>
      </c>
    </row>
    <row r="685" spans="1:12" ht="15.75">
      <c r="A685" s="66">
        <v>683</v>
      </c>
      <c r="B685" s="237"/>
      <c r="C685" s="93"/>
      <c r="D685" s="93"/>
      <c r="E685" s="77"/>
      <c r="G685" s="64" t="str">
        <f t="shared" si="10"/>
        <v/>
      </c>
      <c r="I685" s="64">
        <f>IF(J685="","",COUNT(I$3:I684)+1)</f>
        <v>216</v>
      </c>
      <c r="J685" s="64">
        <f>IF(Menu!$D$12=$F685,'DATA SISWA'!B685,"")</f>
        <v>0</v>
      </c>
      <c r="K685" s="64">
        <f>IF(Menu!$D$12=$F685,'DATA SISWA'!C685,"")</f>
        <v>0</v>
      </c>
      <c r="L685" s="64">
        <f>IF(Menu!$D$12=$F685,'DATA SISWA'!D685,"")</f>
        <v>0</v>
      </c>
    </row>
    <row r="686" spans="1:12" ht="15.75">
      <c r="A686" s="66">
        <v>684</v>
      </c>
      <c r="B686" s="237"/>
      <c r="C686" s="93"/>
      <c r="D686" s="93"/>
      <c r="E686" s="77"/>
      <c r="G686" s="64" t="str">
        <f t="shared" si="10"/>
        <v/>
      </c>
      <c r="I686" s="64">
        <f>IF(J686="","",COUNT(I$3:I685)+1)</f>
        <v>217</v>
      </c>
      <c r="J686" s="64">
        <f>IF(Menu!$D$12=$F686,'DATA SISWA'!B686,"")</f>
        <v>0</v>
      </c>
      <c r="K686" s="64">
        <f>IF(Menu!$D$12=$F686,'DATA SISWA'!C686,"")</f>
        <v>0</v>
      </c>
      <c r="L686" s="64">
        <f>IF(Menu!$D$12=$F686,'DATA SISWA'!D686,"")</f>
        <v>0</v>
      </c>
    </row>
    <row r="687" spans="1:12" ht="15.75">
      <c r="A687" s="66">
        <v>685</v>
      </c>
      <c r="B687" s="225"/>
      <c r="C687" s="140"/>
      <c r="D687" s="93"/>
      <c r="E687" s="77"/>
      <c r="G687" s="64" t="str">
        <f t="shared" si="10"/>
        <v/>
      </c>
      <c r="I687" s="64">
        <f>IF(J687="","",COUNT(I$3:I686)+1)</f>
        <v>218</v>
      </c>
      <c r="J687" s="64">
        <f>IF(Menu!$D$12=$F687,'DATA SISWA'!B687,"")</f>
        <v>0</v>
      </c>
      <c r="K687" s="64">
        <f>IF(Menu!$D$12=$F687,'DATA SISWA'!C687,"")</f>
        <v>0</v>
      </c>
      <c r="L687" s="64">
        <f>IF(Menu!$D$12=$F687,'DATA SISWA'!D687,"")</f>
        <v>0</v>
      </c>
    </row>
    <row r="688" spans="1:12" ht="15.75">
      <c r="A688" s="66">
        <v>686</v>
      </c>
      <c r="B688" s="237"/>
      <c r="C688" s="93"/>
      <c r="D688" s="93"/>
      <c r="E688" s="77"/>
      <c r="G688" s="64" t="str">
        <f t="shared" si="10"/>
        <v/>
      </c>
      <c r="I688" s="64">
        <f>IF(J688="","",COUNT(I$3:I687)+1)</f>
        <v>219</v>
      </c>
      <c r="J688" s="64">
        <f>IF(Menu!$D$12=$F688,'DATA SISWA'!B688,"")</f>
        <v>0</v>
      </c>
      <c r="K688" s="64">
        <f>IF(Menu!$D$12=$F688,'DATA SISWA'!C688,"")</f>
        <v>0</v>
      </c>
      <c r="L688" s="64">
        <f>IF(Menu!$D$12=$F688,'DATA SISWA'!D688,"")</f>
        <v>0</v>
      </c>
    </row>
    <row r="689" spans="1:12" ht="15.75">
      <c r="A689" s="66">
        <v>687</v>
      </c>
      <c r="B689" s="225"/>
      <c r="C689" s="140"/>
      <c r="D689" s="93"/>
      <c r="E689" s="77"/>
      <c r="G689" s="64" t="str">
        <f t="shared" si="10"/>
        <v/>
      </c>
      <c r="I689" s="64">
        <f>IF(J689="","",COUNT(I$3:I688)+1)</f>
        <v>220</v>
      </c>
      <c r="J689" s="64">
        <f>IF(Menu!$D$12=$F689,'DATA SISWA'!B689,"")</f>
        <v>0</v>
      </c>
      <c r="K689" s="64">
        <f>IF(Menu!$D$12=$F689,'DATA SISWA'!C689,"")</f>
        <v>0</v>
      </c>
      <c r="L689" s="64">
        <f>IF(Menu!$D$12=$F689,'DATA SISWA'!D689,"")</f>
        <v>0</v>
      </c>
    </row>
    <row r="690" spans="1:12" ht="15.75">
      <c r="A690" s="66">
        <v>688</v>
      </c>
      <c r="B690" s="237"/>
      <c r="C690" s="93"/>
      <c r="D690" s="93"/>
      <c r="E690" s="77"/>
      <c r="G690" s="64" t="str">
        <f t="shared" si="10"/>
        <v/>
      </c>
      <c r="I690" s="64">
        <f>IF(J690="","",COUNT(I$3:I689)+1)</f>
        <v>221</v>
      </c>
      <c r="J690" s="64">
        <f>IF(Menu!$D$12=$F690,'DATA SISWA'!B690,"")</f>
        <v>0</v>
      </c>
      <c r="K690" s="64">
        <f>IF(Menu!$D$12=$F690,'DATA SISWA'!C690,"")</f>
        <v>0</v>
      </c>
      <c r="L690" s="64">
        <f>IF(Menu!$D$12=$F690,'DATA SISWA'!D690,"")</f>
        <v>0</v>
      </c>
    </row>
    <row r="691" spans="1:12" ht="15.75">
      <c r="A691" s="66">
        <v>689</v>
      </c>
      <c r="B691" s="225"/>
      <c r="C691" s="140"/>
      <c r="D691" s="93"/>
      <c r="E691" s="77"/>
      <c r="G691" s="64" t="str">
        <f t="shared" si="10"/>
        <v/>
      </c>
      <c r="I691" s="64">
        <f>IF(J691="","",COUNT(I$3:I690)+1)</f>
        <v>222</v>
      </c>
      <c r="J691" s="64">
        <f>IF(Menu!$D$12=$F691,'DATA SISWA'!B691,"")</f>
        <v>0</v>
      </c>
      <c r="K691" s="64">
        <f>IF(Menu!$D$12=$F691,'DATA SISWA'!C691,"")</f>
        <v>0</v>
      </c>
      <c r="L691" s="64">
        <f>IF(Menu!$D$12=$F691,'DATA SISWA'!D691,"")</f>
        <v>0</v>
      </c>
    </row>
    <row r="692" spans="1:12" ht="15.75">
      <c r="A692" s="66">
        <v>690</v>
      </c>
      <c r="B692" s="225"/>
      <c r="C692" s="140"/>
      <c r="D692" s="93"/>
      <c r="E692" s="77"/>
      <c r="G692" s="64" t="str">
        <f t="shared" si="10"/>
        <v/>
      </c>
      <c r="I692" s="64">
        <f>IF(J692="","",COUNT(I$3:I691)+1)</f>
        <v>223</v>
      </c>
      <c r="J692" s="64">
        <f>IF(Menu!$D$12=$F692,'DATA SISWA'!B692,"")</f>
        <v>0</v>
      </c>
      <c r="K692" s="64">
        <f>IF(Menu!$D$12=$F692,'DATA SISWA'!C692,"")</f>
        <v>0</v>
      </c>
      <c r="L692" s="64">
        <f>IF(Menu!$D$12=$F692,'DATA SISWA'!D692,"")</f>
        <v>0</v>
      </c>
    </row>
    <row r="693" spans="1:12" ht="15.75">
      <c r="A693" s="66">
        <v>691</v>
      </c>
      <c r="B693" s="225"/>
      <c r="C693" s="140"/>
      <c r="D693" s="93"/>
      <c r="E693" s="77"/>
      <c r="G693" s="64" t="str">
        <f t="shared" si="10"/>
        <v/>
      </c>
      <c r="I693" s="64">
        <f>IF(J693="","",COUNT(I$3:I692)+1)</f>
        <v>224</v>
      </c>
      <c r="J693" s="64">
        <f>IF(Menu!$D$12=$F693,'DATA SISWA'!B693,"")</f>
        <v>0</v>
      </c>
      <c r="K693" s="64">
        <f>IF(Menu!$D$12=$F693,'DATA SISWA'!C693,"")</f>
        <v>0</v>
      </c>
      <c r="L693" s="64">
        <f>IF(Menu!$D$12=$F693,'DATA SISWA'!D693,"")</f>
        <v>0</v>
      </c>
    </row>
    <row r="694" spans="1:12" ht="15.75">
      <c r="A694" s="66">
        <v>692</v>
      </c>
      <c r="B694" s="238"/>
      <c r="C694" s="239"/>
      <c r="D694" s="239"/>
      <c r="E694" s="240"/>
      <c r="G694" s="64" t="str">
        <f t="shared" si="10"/>
        <v/>
      </c>
      <c r="I694" s="64">
        <f>IF(J694="","",COUNT(I$3:I693)+1)</f>
        <v>225</v>
      </c>
      <c r="J694" s="64">
        <f>IF(Menu!$D$12=$F694,'DATA SISWA'!B694,"")</f>
        <v>0</v>
      </c>
      <c r="K694" s="64">
        <f>IF(Menu!$D$12=$F694,'DATA SISWA'!C694,"")</f>
        <v>0</v>
      </c>
      <c r="L694" s="64">
        <f>IF(Menu!$D$12=$F694,'DATA SISWA'!D694,"")</f>
        <v>0</v>
      </c>
    </row>
    <row r="695" spans="1:12" ht="15.75">
      <c r="A695" s="66">
        <v>693</v>
      </c>
      <c r="B695" s="241"/>
      <c r="C695" s="242"/>
      <c r="D695" s="239"/>
      <c r="E695" s="240"/>
      <c r="G695" s="64" t="str">
        <f t="shared" si="10"/>
        <v/>
      </c>
      <c r="I695" s="64">
        <f>IF(J695="","",COUNT(I$3:I694)+1)</f>
        <v>226</v>
      </c>
      <c r="J695" s="64">
        <f>IF(Menu!$D$12=$F695,'DATA SISWA'!B695,"")</f>
        <v>0</v>
      </c>
      <c r="K695" s="64">
        <f>IF(Menu!$D$12=$F695,'DATA SISWA'!C695,"")</f>
        <v>0</v>
      </c>
      <c r="L695" s="64">
        <f>IF(Menu!$D$12=$F695,'DATA SISWA'!D695,"")</f>
        <v>0</v>
      </c>
    </row>
    <row r="696" spans="1:12" ht="15.75">
      <c r="A696" s="66">
        <v>694</v>
      </c>
      <c r="B696" s="241"/>
      <c r="C696" s="242"/>
      <c r="D696" s="242"/>
      <c r="E696" s="240"/>
      <c r="G696" s="64" t="str">
        <f t="shared" si="10"/>
        <v/>
      </c>
      <c r="I696" s="64">
        <f>IF(J696="","",COUNT(I$3:I695)+1)</f>
        <v>227</v>
      </c>
      <c r="J696" s="64">
        <f>IF(Menu!$D$12=$F696,'DATA SISWA'!B696,"")</f>
        <v>0</v>
      </c>
      <c r="K696" s="64">
        <f>IF(Menu!$D$12=$F696,'DATA SISWA'!C696,"")</f>
        <v>0</v>
      </c>
      <c r="L696" s="64">
        <f>IF(Menu!$D$12=$F696,'DATA SISWA'!D696,"")</f>
        <v>0</v>
      </c>
    </row>
    <row r="697" spans="1:12" ht="15.75">
      <c r="A697" s="66">
        <v>695</v>
      </c>
      <c r="B697" s="241"/>
      <c r="C697" s="242"/>
      <c r="D697" s="239"/>
      <c r="E697" s="240"/>
      <c r="G697" s="64" t="str">
        <f t="shared" si="10"/>
        <v/>
      </c>
      <c r="I697" s="64">
        <f>IF(J697="","",COUNT(I$3:I696)+1)</f>
        <v>228</v>
      </c>
      <c r="J697" s="64">
        <f>IF(Menu!$D$12=$F697,'DATA SISWA'!B697,"")</f>
        <v>0</v>
      </c>
      <c r="K697" s="64">
        <f>IF(Menu!$D$12=$F697,'DATA SISWA'!C697,"")</f>
        <v>0</v>
      </c>
      <c r="L697" s="64">
        <f>IF(Menu!$D$12=$F697,'DATA SISWA'!D697,"")</f>
        <v>0</v>
      </c>
    </row>
    <row r="698" spans="1:12" ht="15.75">
      <c r="A698" s="66">
        <v>696</v>
      </c>
      <c r="B698" s="241"/>
      <c r="C698" s="242"/>
      <c r="D698" s="242"/>
      <c r="E698" s="240"/>
      <c r="G698" s="64" t="str">
        <f t="shared" si="10"/>
        <v/>
      </c>
      <c r="I698" s="64">
        <f>IF(J698="","",COUNT(I$3:I697)+1)</f>
        <v>229</v>
      </c>
      <c r="J698" s="64">
        <f>IF(Menu!$D$12=$F698,'DATA SISWA'!B698,"")</f>
        <v>0</v>
      </c>
      <c r="K698" s="64">
        <f>IF(Menu!$D$12=$F698,'DATA SISWA'!C698,"")</f>
        <v>0</v>
      </c>
      <c r="L698" s="64">
        <f>IF(Menu!$D$12=$F698,'DATA SISWA'!D698,"")</f>
        <v>0</v>
      </c>
    </row>
    <row r="699" spans="1:12" ht="15.75">
      <c r="A699" s="66">
        <v>697</v>
      </c>
      <c r="B699" s="241"/>
      <c r="C699" s="242"/>
      <c r="D699" s="242"/>
      <c r="E699" s="240"/>
      <c r="G699" s="64" t="str">
        <f t="shared" si="10"/>
        <v/>
      </c>
      <c r="I699" s="64">
        <f>IF(J699="","",COUNT(I$3:I698)+1)</f>
        <v>230</v>
      </c>
      <c r="J699" s="64">
        <f>IF(Menu!$D$12=$F699,'DATA SISWA'!B699,"")</f>
        <v>0</v>
      </c>
      <c r="K699" s="64">
        <f>IF(Menu!$D$12=$F699,'DATA SISWA'!C699,"")</f>
        <v>0</v>
      </c>
      <c r="L699" s="64">
        <f>IF(Menu!$D$12=$F699,'DATA SISWA'!D699,"")</f>
        <v>0</v>
      </c>
    </row>
    <row r="700" spans="1:12" ht="15.75">
      <c r="A700" s="66">
        <v>698</v>
      </c>
      <c r="B700" s="241"/>
      <c r="C700" s="242"/>
      <c r="D700" s="239"/>
      <c r="E700" s="240"/>
      <c r="G700" s="64" t="str">
        <f t="shared" si="10"/>
        <v/>
      </c>
      <c r="I700" s="64">
        <f>IF(J700="","",COUNT(I$3:I699)+1)</f>
        <v>231</v>
      </c>
      <c r="J700" s="64">
        <f>IF(Menu!$D$12=$F700,'DATA SISWA'!B700,"")</f>
        <v>0</v>
      </c>
      <c r="K700" s="64">
        <f>IF(Menu!$D$12=$F700,'DATA SISWA'!C700,"")</f>
        <v>0</v>
      </c>
      <c r="L700" s="64">
        <f>IF(Menu!$D$12=$F700,'DATA SISWA'!D700,"")</f>
        <v>0</v>
      </c>
    </row>
    <row r="701" spans="1:12" ht="15.75">
      <c r="A701" s="66">
        <v>699</v>
      </c>
      <c r="B701" s="241"/>
      <c r="C701" s="242"/>
      <c r="D701" s="242"/>
      <c r="E701" s="240"/>
      <c r="G701" s="64" t="str">
        <f t="shared" si="10"/>
        <v/>
      </c>
      <c r="I701" s="64">
        <f>IF(J701="","",COUNT(I$3:I700)+1)</f>
        <v>232</v>
      </c>
      <c r="J701" s="64">
        <f>IF(Menu!$D$12=$F701,'DATA SISWA'!B701,"")</f>
        <v>0</v>
      </c>
      <c r="K701" s="64">
        <f>IF(Menu!$D$12=$F701,'DATA SISWA'!C701,"")</f>
        <v>0</v>
      </c>
      <c r="L701" s="64">
        <f>IF(Menu!$D$12=$F701,'DATA SISWA'!D701,"")</f>
        <v>0</v>
      </c>
    </row>
    <row r="702" spans="1:12" ht="15.75">
      <c r="A702" s="66">
        <v>700</v>
      </c>
      <c r="B702" s="241"/>
      <c r="C702" s="242"/>
      <c r="D702" s="242"/>
      <c r="E702" s="240"/>
      <c r="G702" s="64" t="str">
        <f t="shared" si="10"/>
        <v/>
      </c>
      <c r="I702" s="64">
        <f>IF(J702="","",COUNT(I$3:I701)+1)</f>
        <v>233</v>
      </c>
      <c r="J702" s="64">
        <f>IF(Menu!$D$12=$F702,'DATA SISWA'!B702,"")</f>
        <v>0</v>
      </c>
      <c r="K702" s="64">
        <f>IF(Menu!$D$12=$F702,'DATA SISWA'!C702,"")</f>
        <v>0</v>
      </c>
      <c r="L702" s="64">
        <f>IF(Menu!$D$12=$F702,'DATA SISWA'!D702,"")</f>
        <v>0</v>
      </c>
    </row>
    <row r="703" spans="1:12" ht="15.75">
      <c r="A703" s="66">
        <v>701</v>
      </c>
      <c r="B703" s="241"/>
      <c r="C703" s="242"/>
      <c r="D703" s="242"/>
      <c r="E703" s="240"/>
      <c r="G703" s="64" t="str">
        <f t="shared" si="10"/>
        <v/>
      </c>
      <c r="I703" s="64">
        <f>IF(J703="","",COUNT(I$3:I702)+1)</f>
        <v>234</v>
      </c>
      <c r="J703" s="64">
        <f>IF(Menu!$D$12=$F703,'DATA SISWA'!B703,"")</f>
        <v>0</v>
      </c>
      <c r="K703" s="64">
        <f>IF(Menu!$D$12=$F703,'DATA SISWA'!C703,"")</f>
        <v>0</v>
      </c>
      <c r="L703" s="64">
        <f>IF(Menu!$D$12=$F703,'DATA SISWA'!D703,"")</f>
        <v>0</v>
      </c>
    </row>
    <row r="704" spans="1:12" ht="15.75">
      <c r="A704" s="66">
        <v>702</v>
      </c>
      <c r="B704" s="241"/>
      <c r="C704" s="242"/>
      <c r="D704" s="239"/>
      <c r="E704" s="240"/>
      <c r="G704" s="64" t="str">
        <f t="shared" si="10"/>
        <v/>
      </c>
      <c r="I704" s="64">
        <f>IF(J704="","",COUNT(I$3:I703)+1)</f>
        <v>235</v>
      </c>
      <c r="J704" s="64">
        <f>IF(Menu!$D$12=$F704,'DATA SISWA'!B704,"")</f>
        <v>0</v>
      </c>
      <c r="K704" s="64">
        <f>IF(Menu!$D$12=$F704,'DATA SISWA'!C704,"")</f>
        <v>0</v>
      </c>
      <c r="L704" s="64">
        <f>IF(Menu!$D$12=$F704,'DATA SISWA'!D704,"")</f>
        <v>0</v>
      </c>
    </row>
    <row r="705" spans="1:12" ht="15.75">
      <c r="A705" s="66">
        <v>703</v>
      </c>
      <c r="B705" s="241"/>
      <c r="C705" s="242"/>
      <c r="D705" s="242"/>
      <c r="E705" s="240"/>
      <c r="G705" s="64" t="str">
        <f t="shared" si="10"/>
        <v/>
      </c>
      <c r="I705" s="64">
        <f>IF(J705="","",COUNT(I$3:I704)+1)</f>
        <v>236</v>
      </c>
      <c r="J705" s="64">
        <f>IF(Menu!$D$12=$F705,'DATA SISWA'!B705,"")</f>
        <v>0</v>
      </c>
      <c r="K705" s="64">
        <f>IF(Menu!$D$12=$F705,'DATA SISWA'!C705,"")</f>
        <v>0</v>
      </c>
      <c r="L705" s="64">
        <f>IF(Menu!$D$12=$F705,'DATA SISWA'!D705,"")</f>
        <v>0</v>
      </c>
    </row>
    <row r="706" spans="1:12" ht="15.75">
      <c r="A706" s="66">
        <v>704</v>
      </c>
      <c r="B706" s="241"/>
      <c r="C706" s="242"/>
      <c r="D706" s="242"/>
      <c r="E706" s="240"/>
      <c r="G706" s="64" t="str">
        <f t="shared" si="10"/>
        <v/>
      </c>
      <c r="I706" s="64">
        <f>IF(J706="","",COUNT(I$3:I705)+1)</f>
        <v>237</v>
      </c>
      <c r="J706" s="64">
        <f>IF(Menu!$D$12=$F706,'DATA SISWA'!B706,"")</f>
        <v>0</v>
      </c>
      <c r="K706" s="64">
        <f>IF(Menu!$D$12=$F706,'DATA SISWA'!C706,"")</f>
        <v>0</v>
      </c>
      <c r="L706" s="64">
        <f>IF(Menu!$D$12=$F706,'DATA SISWA'!D706,"")</f>
        <v>0</v>
      </c>
    </row>
    <row r="707" spans="1:12" ht="15.75">
      <c r="A707" s="66">
        <v>705</v>
      </c>
      <c r="B707" s="225"/>
      <c r="C707" s="140"/>
      <c r="D707" s="93"/>
      <c r="E707" s="77"/>
      <c r="G707" s="64" t="str">
        <f t="shared" si="10"/>
        <v/>
      </c>
      <c r="I707" s="64">
        <f>IF(J707="","",COUNT(I$3:I706)+1)</f>
        <v>238</v>
      </c>
      <c r="J707" s="64">
        <f>IF(Menu!$D$12=$F707,'DATA SISWA'!B707,"")</f>
        <v>0</v>
      </c>
      <c r="K707" s="64">
        <f>IF(Menu!$D$12=$F707,'DATA SISWA'!C707,"")</f>
        <v>0</v>
      </c>
      <c r="L707" s="64">
        <f>IF(Menu!$D$12=$F707,'DATA SISWA'!D707,"")</f>
        <v>0</v>
      </c>
    </row>
    <row r="708" spans="1:12" ht="15.75">
      <c r="A708" s="66">
        <v>706</v>
      </c>
      <c r="B708" s="241"/>
      <c r="C708" s="242"/>
      <c r="D708" s="242"/>
      <c r="E708" s="240"/>
      <c r="G708" s="64" t="str">
        <f t="shared" si="10"/>
        <v/>
      </c>
      <c r="I708" s="64">
        <f>IF(J708="","",COUNT(I$3:I707)+1)</f>
        <v>239</v>
      </c>
      <c r="J708" s="64">
        <f>IF(Menu!$D$12=$F708,'DATA SISWA'!B708,"")</f>
        <v>0</v>
      </c>
      <c r="K708" s="64">
        <f>IF(Menu!$D$12=$F708,'DATA SISWA'!C708,"")</f>
        <v>0</v>
      </c>
      <c r="L708" s="64">
        <f>IF(Menu!$D$12=$F708,'DATA SISWA'!D708,"")</f>
        <v>0</v>
      </c>
    </row>
    <row r="709" spans="1:12" ht="15.75">
      <c r="A709" s="66">
        <v>707</v>
      </c>
      <c r="B709" s="241"/>
      <c r="C709" s="242"/>
      <c r="D709" s="239"/>
      <c r="E709" s="240"/>
      <c r="G709" s="64" t="str">
        <f t="shared" ref="G709:G721" si="11">IF(F709=F708,"",F709)</f>
        <v/>
      </c>
      <c r="I709" s="64">
        <f>IF(J709="","",COUNT(I$3:I708)+1)</f>
        <v>240</v>
      </c>
      <c r="J709" s="64">
        <f>IF(Menu!$D$12=$F709,'DATA SISWA'!B709,"")</f>
        <v>0</v>
      </c>
      <c r="K709" s="64">
        <f>IF(Menu!$D$12=$F709,'DATA SISWA'!C709,"")</f>
        <v>0</v>
      </c>
      <c r="L709" s="64">
        <f>IF(Menu!$D$12=$F709,'DATA SISWA'!D709,"")</f>
        <v>0</v>
      </c>
    </row>
    <row r="710" spans="1:12" ht="15.75">
      <c r="A710" s="66">
        <v>708</v>
      </c>
      <c r="B710" s="241"/>
      <c r="C710" s="242"/>
      <c r="D710" s="242"/>
      <c r="E710" s="240"/>
      <c r="G710" s="64" t="str">
        <f t="shared" si="11"/>
        <v/>
      </c>
      <c r="I710" s="64">
        <f>IF(J710="","",COUNT(I$3:I709)+1)</f>
        <v>241</v>
      </c>
      <c r="J710" s="64">
        <f>IF(Menu!$D$12=$F710,'DATA SISWA'!B710,"")</f>
        <v>0</v>
      </c>
      <c r="K710" s="64">
        <f>IF(Menu!$D$12=$F710,'DATA SISWA'!C710,"")</f>
        <v>0</v>
      </c>
      <c r="L710" s="64">
        <f>IF(Menu!$D$12=$F710,'DATA SISWA'!D710,"")</f>
        <v>0</v>
      </c>
    </row>
    <row r="711" spans="1:12" ht="15.75">
      <c r="A711" s="66">
        <v>709</v>
      </c>
      <c r="B711" s="241"/>
      <c r="C711" s="242"/>
      <c r="D711" s="239"/>
      <c r="E711" s="240"/>
      <c r="G711" s="64" t="str">
        <f t="shared" si="11"/>
        <v/>
      </c>
      <c r="I711" s="64">
        <f>IF(J711="","",COUNT(I$3:I710)+1)</f>
        <v>242</v>
      </c>
      <c r="J711" s="64">
        <f>IF(Menu!$D$12=$F711,'DATA SISWA'!B711,"")</f>
        <v>0</v>
      </c>
      <c r="K711" s="64">
        <f>IF(Menu!$D$12=$F711,'DATA SISWA'!C711,"")</f>
        <v>0</v>
      </c>
      <c r="L711" s="64">
        <f>IF(Menu!$D$12=$F711,'DATA SISWA'!D711,"")</f>
        <v>0</v>
      </c>
    </row>
    <row r="712" spans="1:12" ht="15.75">
      <c r="A712" s="66">
        <v>710</v>
      </c>
      <c r="B712" s="241"/>
      <c r="C712" s="242"/>
      <c r="D712" s="242"/>
      <c r="E712" s="240"/>
      <c r="G712" s="64" t="str">
        <f t="shared" si="11"/>
        <v/>
      </c>
      <c r="I712" s="64">
        <f>IF(J712="","",COUNT(I$3:I711)+1)</f>
        <v>243</v>
      </c>
      <c r="J712" s="64">
        <f>IF(Menu!$D$12=$F712,'DATA SISWA'!B712,"")</f>
        <v>0</v>
      </c>
      <c r="K712" s="64">
        <f>IF(Menu!$D$12=$F712,'DATA SISWA'!C712,"")</f>
        <v>0</v>
      </c>
      <c r="L712" s="64">
        <f>IF(Menu!$D$12=$F712,'DATA SISWA'!D712,"")</f>
        <v>0</v>
      </c>
    </row>
    <row r="713" spans="1:12" ht="15.75">
      <c r="A713" s="66">
        <v>711</v>
      </c>
      <c r="B713" s="243"/>
      <c r="C713" s="239"/>
      <c r="D713" s="239"/>
      <c r="E713" s="240"/>
      <c r="G713" s="64" t="str">
        <f t="shared" si="11"/>
        <v/>
      </c>
      <c r="I713" s="64">
        <f>IF(J713="","",COUNT(I$3:I712)+1)</f>
        <v>244</v>
      </c>
      <c r="J713" s="64">
        <f>IF(Menu!$D$12=$F713,'DATA SISWA'!B713,"")</f>
        <v>0</v>
      </c>
      <c r="K713" s="64">
        <f>IF(Menu!$D$12=$F713,'DATA SISWA'!C713,"")</f>
        <v>0</v>
      </c>
      <c r="L713" s="64">
        <f>IF(Menu!$D$12=$F713,'DATA SISWA'!D713,"")</f>
        <v>0</v>
      </c>
    </row>
    <row r="714" spans="1:12" ht="15.75">
      <c r="A714" s="66">
        <v>712</v>
      </c>
      <c r="B714" s="241"/>
      <c r="C714" s="242"/>
      <c r="D714" s="242"/>
      <c r="E714" s="240"/>
      <c r="G714" s="64" t="str">
        <f t="shared" si="11"/>
        <v/>
      </c>
      <c r="I714" s="64">
        <f>IF(J714="","",COUNT(I$3:I713)+1)</f>
        <v>245</v>
      </c>
      <c r="J714" s="64">
        <f>IF(Menu!$D$12=$F714,'DATA SISWA'!B714,"")</f>
        <v>0</v>
      </c>
      <c r="K714" s="64">
        <f>IF(Menu!$D$12=$F714,'DATA SISWA'!C714,"")</f>
        <v>0</v>
      </c>
      <c r="L714" s="64">
        <f>IF(Menu!$D$12=$F714,'DATA SISWA'!D714,"")</f>
        <v>0</v>
      </c>
    </row>
    <row r="715" spans="1:12" ht="15.75">
      <c r="A715" s="66">
        <v>713</v>
      </c>
      <c r="B715" s="238"/>
      <c r="C715" s="239"/>
      <c r="D715" s="242"/>
      <c r="E715" s="240"/>
      <c r="G715" s="64" t="str">
        <f t="shared" si="11"/>
        <v/>
      </c>
      <c r="I715" s="64">
        <f>IF(J715="","",COUNT(I$3:I714)+1)</f>
        <v>246</v>
      </c>
      <c r="J715" s="64">
        <f>IF(Menu!$D$12=$F715,'DATA SISWA'!B715,"")</f>
        <v>0</v>
      </c>
      <c r="K715" s="64">
        <f>IF(Menu!$D$12=$F715,'DATA SISWA'!C715,"")</f>
        <v>0</v>
      </c>
      <c r="L715" s="64">
        <f>IF(Menu!$D$12=$F715,'DATA SISWA'!D715,"")</f>
        <v>0</v>
      </c>
    </row>
    <row r="716" spans="1:12" ht="15.75">
      <c r="A716" s="66">
        <v>714</v>
      </c>
      <c r="B716" s="241"/>
      <c r="C716" s="242"/>
      <c r="D716" s="239"/>
      <c r="E716" s="240"/>
      <c r="G716" s="64" t="str">
        <f t="shared" si="11"/>
        <v/>
      </c>
      <c r="I716" s="64">
        <f>IF(J716="","",COUNT(I$3:I715)+1)</f>
        <v>247</v>
      </c>
      <c r="J716" s="64">
        <f>IF(Menu!$D$12=$F716,'DATA SISWA'!B716,"")</f>
        <v>0</v>
      </c>
      <c r="K716" s="64">
        <f>IF(Menu!$D$12=$F716,'DATA SISWA'!C716,"")</f>
        <v>0</v>
      </c>
      <c r="L716" s="64">
        <f>IF(Menu!$D$12=$F716,'DATA SISWA'!D716,"")</f>
        <v>0</v>
      </c>
    </row>
    <row r="717" spans="1:12" ht="15.75">
      <c r="A717" s="66">
        <v>715</v>
      </c>
      <c r="B717" s="241"/>
      <c r="C717" s="242"/>
      <c r="D717" s="242"/>
      <c r="E717" s="240"/>
      <c r="G717" s="64" t="str">
        <f t="shared" si="11"/>
        <v/>
      </c>
      <c r="I717" s="64">
        <f>IF(J717="","",COUNT(I$3:I716)+1)</f>
        <v>248</v>
      </c>
      <c r="J717" s="64">
        <f>IF(Menu!$D$12=$F717,'DATA SISWA'!B717,"")</f>
        <v>0</v>
      </c>
      <c r="K717" s="64">
        <f>IF(Menu!$D$12=$F717,'DATA SISWA'!C717,"")</f>
        <v>0</v>
      </c>
      <c r="L717" s="64">
        <f>IF(Menu!$D$12=$F717,'DATA SISWA'!D717,"")</f>
        <v>0</v>
      </c>
    </row>
    <row r="718" spans="1:12" ht="15.75">
      <c r="A718" s="66">
        <v>716</v>
      </c>
      <c r="B718" s="241"/>
      <c r="C718" s="242"/>
      <c r="D718" s="242"/>
      <c r="E718" s="240"/>
      <c r="G718" s="64" t="str">
        <f t="shared" si="11"/>
        <v/>
      </c>
      <c r="I718" s="64">
        <f>IF(J718="","",COUNT(I$3:I717)+1)</f>
        <v>249</v>
      </c>
      <c r="J718" s="64">
        <f>IF(Menu!$D$12=$F718,'DATA SISWA'!B718,"")</f>
        <v>0</v>
      </c>
      <c r="K718" s="64">
        <f>IF(Menu!$D$12=$F718,'DATA SISWA'!C718,"")</f>
        <v>0</v>
      </c>
      <c r="L718" s="64">
        <f>IF(Menu!$D$12=$F718,'DATA SISWA'!D718,"")</f>
        <v>0</v>
      </c>
    </row>
    <row r="719" spans="1:12" ht="15.75">
      <c r="A719" s="66">
        <v>717</v>
      </c>
      <c r="B719" s="241"/>
      <c r="C719" s="242"/>
      <c r="D719" s="239"/>
      <c r="E719" s="240"/>
      <c r="G719" s="64" t="str">
        <f t="shared" si="11"/>
        <v/>
      </c>
      <c r="I719" s="64">
        <f>IF(J719="","",COUNT(I$3:I718)+1)</f>
        <v>250</v>
      </c>
      <c r="J719" s="64">
        <f>IF(Menu!$D$12=$F719,'DATA SISWA'!B719,"")</f>
        <v>0</v>
      </c>
      <c r="K719" s="64">
        <f>IF(Menu!$D$12=$F719,'DATA SISWA'!C719,"")</f>
        <v>0</v>
      </c>
      <c r="L719" s="64">
        <f>IF(Menu!$D$12=$F719,'DATA SISWA'!D719,"")</f>
        <v>0</v>
      </c>
    </row>
    <row r="720" spans="1:12" ht="15.75">
      <c r="A720" s="66">
        <v>718</v>
      </c>
      <c r="B720" s="241"/>
      <c r="C720" s="242"/>
      <c r="D720" s="239"/>
      <c r="E720" s="240"/>
      <c r="G720" s="64" t="str">
        <f t="shared" si="11"/>
        <v/>
      </c>
      <c r="I720" s="64">
        <f>IF(J720="","",COUNT(I$3:I719)+1)</f>
        <v>251</v>
      </c>
      <c r="J720" s="64">
        <f>IF(Menu!$D$12=$F720,'DATA SISWA'!B720,"")</f>
        <v>0</v>
      </c>
      <c r="K720" s="64">
        <f>IF(Menu!$D$12=$F720,'DATA SISWA'!C720,"")</f>
        <v>0</v>
      </c>
      <c r="L720" s="64">
        <f>IF(Menu!$D$12=$F720,'DATA SISWA'!D720,"")</f>
        <v>0</v>
      </c>
    </row>
    <row r="721" spans="1:12" ht="15.75">
      <c r="A721" s="66">
        <v>719</v>
      </c>
      <c r="B721" s="244"/>
      <c r="C721" s="93"/>
      <c r="D721" s="93"/>
      <c r="E721" s="77"/>
      <c r="G721" s="64" t="str">
        <f t="shared" si="11"/>
        <v/>
      </c>
      <c r="I721" s="64">
        <f>IF(J721="","",COUNT(I$3:I720)+1)</f>
        <v>252</v>
      </c>
      <c r="J721" s="64">
        <f>IF(Menu!$D$12=$F721,'DATA SISWA'!B721,"")</f>
        <v>0</v>
      </c>
      <c r="K721" s="64">
        <f>IF(Menu!$D$12=$F721,'DATA SISWA'!C721,"")</f>
        <v>0</v>
      </c>
      <c r="L721" s="64">
        <f>IF(Menu!$D$12=$F721,'DATA SISWA'!D721,"")</f>
        <v>0</v>
      </c>
    </row>
    <row r="722" spans="1:12" ht="15.75">
      <c r="A722" s="66"/>
      <c r="B722" s="245"/>
      <c r="C722" s="246"/>
      <c r="D722" s="246"/>
      <c r="E722" s="247"/>
      <c r="I722" s="64">
        <f>IF(J722="","",COUNT(I$3:I721)+1)</f>
        <v>253</v>
      </c>
      <c r="J722" s="64">
        <f>IF(Menu!$D$12=$F722,'DATA SISWA'!B722,"")</f>
        <v>0</v>
      </c>
      <c r="K722" s="64">
        <f>IF(Menu!$D$12=$F722,'DATA SISWA'!C722,"")</f>
        <v>0</v>
      </c>
      <c r="L722" s="64">
        <f>IF(Menu!$D$12=$F722,'DATA SISWA'!D722,"")</f>
        <v>0</v>
      </c>
    </row>
    <row r="723" spans="1:12" ht="15.75">
      <c r="A723" s="66"/>
      <c r="B723" s="245"/>
      <c r="C723" s="246"/>
      <c r="D723" s="246"/>
      <c r="E723" s="247"/>
      <c r="I723" s="64">
        <f>IF(J723="","",COUNT(I$3:I722)+1)</f>
        <v>254</v>
      </c>
      <c r="J723" s="64">
        <f>IF(Menu!$D$12=$F723,'DATA SISWA'!B723,"")</f>
        <v>0</v>
      </c>
      <c r="K723" s="64">
        <f>IF(Menu!$D$12=$F723,'DATA SISWA'!C723,"")</f>
        <v>0</v>
      </c>
      <c r="L723" s="64">
        <f>IF(Menu!$D$12=$F723,'DATA SISWA'!D723,"")</f>
        <v>0</v>
      </c>
    </row>
    <row r="724" spans="1:12" ht="15.75">
      <c r="A724" s="66"/>
      <c r="B724" s="245"/>
      <c r="C724" s="246"/>
      <c r="D724" s="246"/>
      <c r="E724" s="247"/>
      <c r="I724" s="64">
        <f>IF(J724="","",COUNT(I$3:I723)+1)</f>
        <v>255</v>
      </c>
      <c r="J724" s="64">
        <f>IF(Menu!$D$12=$F724,'DATA SISWA'!B724,"")</f>
        <v>0</v>
      </c>
      <c r="K724" s="64">
        <f>IF(Menu!$D$12=$F724,'DATA SISWA'!C724,"")</f>
        <v>0</v>
      </c>
      <c r="L724" s="64">
        <f>IF(Menu!$D$12=$F724,'DATA SISWA'!D724,"")</f>
        <v>0</v>
      </c>
    </row>
    <row r="725" spans="1:12" ht="15.75">
      <c r="A725" s="66"/>
      <c r="B725" s="245"/>
      <c r="C725" s="246"/>
      <c r="D725" s="246"/>
      <c r="E725" s="247"/>
      <c r="I725" s="64">
        <f>IF(J725="","",COUNT(I$3:I724)+1)</f>
        <v>256</v>
      </c>
      <c r="J725" s="64">
        <f>IF(Menu!$D$12=$F725,'DATA SISWA'!B725,"")</f>
        <v>0</v>
      </c>
      <c r="K725" s="64">
        <f>IF(Menu!$D$12=$F725,'DATA SISWA'!C725,"")</f>
        <v>0</v>
      </c>
      <c r="L725" s="64">
        <f>IF(Menu!$D$12=$F725,'DATA SISWA'!D725,"")</f>
        <v>0</v>
      </c>
    </row>
    <row r="726" spans="1:12" ht="15.75">
      <c r="A726" s="66"/>
      <c r="B726" s="245"/>
      <c r="C726" s="246"/>
      <c r="D726" s="246"/>
      <c r="E726" s="247"/>
      <c r="I726" s="64">
        <f>IF(J726="","",COUNT(I$3:I725)+1)</f>
        <v>257</v>
      </c>
      <c r="J726" s="64">
        <f>IF(Menu!$D$12=$F726,'DATA SISWA'!B726,"")</f>
        <v>0</v>
      </c>
      <c r="K726" s="64">
        <f>IF(Menu!$D$12=$F726,'DATA SISWA'!C726,"")</f>
        <v>0</v>
      </c>
      <c r="L726" s="64">
        <f>IF(Menu!$D$12=$F726,'DATA SISWA'!D726,"")</f>
        <v>0</v>
      </c>
    </row>
    <row r="727" spans="1:12" ht="15.75">
      <c r="A727" s="66"/>
      <c r="B727" s="245"/>
      <c r="C727" s="246"/>
      <c r="D727" s="246"/>
      <c r="E727" s="247"/>
      <c r="I727" s="64">
        <f>IF(J727="","",COUNT(I$3:I726)+1)</f>
        <v>258</v>
      </c>
      <c r="J727" s="64">
        <f>IF(Menu!$D$12=$F727,'DATA SISWA'!B727,"")</f>
        <v>0</v>
      </c>
      <c r="K727" s="64">
        <f>IF(Menu!$D$12=$F727,'DATA SISWA'!C727,"")</f>
        <v>0</v>
      </c>
      <c r="L727" s="64">
        <f>IF(Menu!$D$12=$F727,'DATA SISWA'!D727,"")</f>
        <v>0</v>
      </c>
    </row>
    <row r="728" spans="1:12" ht="15.75">
      <c r="A728" s="66"/>
      <c r="B728" s="245"/>
      <c r="C728" s="246"/>
      <c r="D728" s="246"/>
      <c r="E728" s="247"/>
      <c r="I728" s="64">
        <f>IF(J728="","",COUNT(I$3:I727)+1)</f>
        <v>259</v>
      </c>
      <c r="J728" s="64">
        <f>IF(Menu!$D$12=$F728,'DATA SISWA'!B728,"")</f>
        <v>0</v>
      </c>
      <c r="K728" s="64">
        <f>IF(Menu!$D$12=$F728,'DATA SISWA'!C728,"")</f>
        <v>0</v>
      </c>
      <c r="L728" s="64">
        <f>IF(Menu!$D$12=$F728,'DATA SISWA'!D728,"")</f>
        <v>0</v>
      </c>
    </row>
    <row r="729" spans="1:12" ht="15.75">
      <c r="A729" s="66"/>
      <c r="B729" s="245"/>
      <c r="C729" s="246"/>
      <c r="D729" s="246"/>
      <c r="E729" s="247"/>
      <c r="I729" s="64">
        <f>IF(J729="","",COUNT(I$3:I728)+1)</f>
        <v>260</v>
      </c>
      <c r="J729" s="64">
        <f>IF(Menu!$D$12=$F729,'DATA SISWA'!B729,"")</f>
        <v>0</v>
      </c>
      <c r="K729" s="64">
        <f>IF(Menu!$D$12=$F729,'DATA SISWA'!C729,"")</f>
        <v>0</v>
      </c>
      <c r="L729" s="64">
        <f>IF(Menu!$D$12=$F729,'DATA SISWA'!D729,"")</f>
        <v>0</v>
      </c>
    </row>
    <row r="730" spans="1:12" ht="15.75">
      <c r="A730" s="66"/>
      <c r="B730" s="245"/>
      <c r="C730" s="246"/>
      <c r="D730" s="246"/>
      <c r="E730" s="247"/>
      <c r="I730" s="64">
        <f>IF(J730="","",COUNT(I$3:I729)+1)</f>
        <v>261</v>
      </c>
      <c r="J730" s="64">
        <f>IF(Menu!$D$12=$F730,'DATA SISWA'!B730,"")</f>
        <v>0</v>
      </c>
      <c r="K730" s="64">
        <f>IF(Menu!$D$12=$F730,'DATA SISWA'!C730,"")</f>
        <v>0</v>
      </c>
      <c r="L730" s="64">
        <f>IF(Menu!$D$12=$F730,'DATA SISWA'!D730,"")</f>
        <v>0</v>
      </c>
    </row>
    <row r="731" spans="1:12" ht="15.75">
      <c r="A731" s="66"/>
      <c r="B731" s="245"/>
      <c r="C731" s="246"/>
      <c r="D731" s="246"/>
      <c r="E731" s="247"/>
      <c r="I731" s="64">
        <f>IF(J731="","",COUNT(I$3:I730)+1)</f>
        <v>262</v>
      </c>
      <c r="J731" s="64">
        <f>IF(Menu!$D$12=$F731,'DATA SISWA'!B731,"")</f>
        <v>0</v>
      </c>
      <c r="K731" s="64">
        <f>IF(Menu!$D$12=$F731,'DATA SISWA'!C731,"")</f>
        <v>0</v>
      </c>
      <c r="L731" s="64">
        <f>IF(Menu!$D$12=$F731,'DATA SISWA'!D731,"")</f>
        <v>0</v>
      </c>
    </row>
    <row r="732" spans="1:12" ht="15.75">
      <c r="A732" s="66"/>
      <c r="B732" s="245"/>
      <c r="C732" s="246"/>
      <c r="D732" s="246"/>
      <c r="E732" s="247"/>
      <c r="I732" s="64">
        <f>IF(J732="","",COUNT(I$3:I731)+1)</f>
        <v>263</v>
      </c>
      <c r="J732" s="64">
        <f>IF(Menu!$D$12=$F732,'DATA SISWA'!B732,"")</f>
        <v>0</v>
      </c>
      <c r="K732" s="64">
        <f>IF(Menu!$D$12=$F732,'DATA SISWA'!C732,"")</f>
        <v>0</v>
      </c>
      <c r="L732" s="64">
        <f>IF(Menu!$D$12=$F732,'DATA SISWA'!D732,"")</f>
        <v>0</v>
      </c>
    </row>
    <row r="733" spans="1:12" ht="15.75">
      <c r="A733" s="66"/>
      <c r="B733" s="245"/>
      <c r="C733" s="246"/>
      <c r="D733" s="246"/>
      <c r="E733" s="247"/>
      <c r="I733" s="64">
        <f>IF(J733="","",COUNT(I$3:I732)+1)</f>
        <v>264</v>
      </c>
      <c r="J733" s="64">
        <f>IF(Menu!$D$12=$F733,'DATA SISWA'!B733,"")</f>
        <v>0</v>
      </c>
      <c r="K733" s="64">
        <f>IF(Menu!$D$12=$F733,'DATA SISWA'!C733,"")</f>
        <v>0</v>
      </c>
      <c r="L733" s="64">
        <f>IF(Menu!$D$12=$F733,'DATA SISWA'!D733,"")</f>
        <v>0</v>
      </c>
    </row>
    <row r="734" spans="1:12" ht="15.75">
      <c r="A734" s="66"/>
      <c r="B734" s="245"/>
      <c r="C734" s="246"/>
      <c r="D734" s="246"/>
      <c r="E734" s="247"/>
      <c r="I734" s="64">
        <f>IF(J734="","",COUNT(I$3:I733)+1)</f>
        <v>265</v>
      </c>
      <c r="J734" s="64">
        <f>IF(Menu!$D$12=$F734,'DATA SISWA'!B734,"")</f>
        <v>0</v>
      </c>
      <c r="K734" s="64">
        <f>IF(Menu!$D$12=$F734,'DATA SISWA'!C734,"")</f>
        <v>0</v>
      </c>
      <c r="L734" s="64">
        <f>IF(Menu!$D$12=$F734,'DATA SISWA'!D734,"")</f>
        <v>0</v>
      </c>
    </row>
    <row r="735" spans="1:12" ht="15.75">
      <c r="A735" s="66"/>
      <c r="B735" s="245"/>
      <c r="C735" s="246"/>
      <c r="D735" s="246"/>
      <c r="E735" s="247"/>
      <c r="I735" s="64">
        <f>IF(J735="","",COUNT(I$3:I734)+1)</f>
        <v>266</v>
      </c>
      <c r="J735" s="64">
        <f>IF(Menu!$D$12=$F735,'DATA SISWA'!B735,"")</f>
        <v>0</v>
      </c>
      <c r="K735" s="64">
        <f>IF(Menu!$D$12=$F735,'DATA SISWA'!C735,"")</f>
        <v>0</v>
      </c>
      <c r="L735" s="64">
        <f>IF(Menu!$D$12=$F735,'DATA SISWA'!D735,"")</f>
        <v>0</v>
      </c>
    </row>
    <row r="736" spans="1:12" ht="15.75">
      <c r="A736" s="66"/>
      <c r="B736" s="245"/>
      <c r="C736" s="246"/>
      <c r="D736" s="246"/>
      <c r="E736" s="247"/>
      <c r="I736" s="64">
        <f>IF(J736="","",COUNT(I$3:I735)+1)</f>
        <v>267</v>
      </c>
      <c r="J736" s="64">
        <f>IF(Menu!$D$12=$F736,'DATA SISWA'!B736,"")</f>
        <v>0</v>
      </c>
      <c r="K736" s="64">
        <f>IF(Menu!$D$12=$F736,'DATA SISWA'!C736,"")</f>
        <v>0</v>
      </c>
      <c r="L736" s="64">
        <f>IF(Menu!$D$12=$F736,'DATA SISWA'!D736,"")</f>
        <v>0</v>
      </c>
    </row>
    <row r="737" spans="1:12" ht="15.75">
      <c r="A737" s="66"/>
      <c r="B737" s="245"/>
      <c r="C737" s="246"/>
      <c r="D737" s="246"/>
      <c r="E737" s="247"/>
      <c r="I737" s="64">
        <f>IF(J737="","",COUNT(I$3:I736)+1)</f>
        <v>268</v>
      </c>
      <c r="J737" s="64">
        <f>IF(Menu!$D$12=$F737,'DATA SISWA'!B737,"")</f>
        <v>0</v>
      </c>
      <c r="K737" s="64">
        <f>IF(Menu!$D$12=$F737,'DATA SISWA'!C737,"")</f>
        <v>0</v>
      </c>
      <c r="L737" s="64">
        <f>IF(Menu!$D$12=$F737,'DATA SISWA'!D737,"")</f>
        <v>0</v>
      </c>
    </row>
    <row r="738" spans="1:12" ht="15.75">
      <c r="A738" s="66"/>
      <c r="B738" s="245"/>
      <c r="C738" s="246"/>
      <c r="D738" s="246"/>
      <c r="E738" s="247"/>
      <c r="I738" s="64">
        <f>IF(J738="","",COUNT(I$3:I737)+1)</f>
        <v>269</v>
      </c>
      <c r="J738" s="64">
        <f>IF(Menu!$D$12=$F738,'DATA SISWA'!B738,"")</f>
        <v>0</v>
      </c>
      <c r="K738" s="64">
        <f>IF(Menu!$D$12=$F738,'DATA SISWA'!C738,"")</f>
        <v>0</v>
      </c>
      <c r="L738" s="64">
        <f>IF(Menu!$D$12=$F738,'DATA SISWA'!D738,"")</f>
        <v>0</v>
      </c>
    </row>
    <row r="739" spans="1:12" ht="15.75">
      <c r="A739" s="66"/>
      <c r="B739" s="245"/>
      <c r="C739" s="246"/>
      <c r="D739" s="246"/>
      <c r="E739" s="247"/>
      <c r="I739" s="64">
        <f>IF(J739="","",COUNT(I$3:I738)+1)</f>
        <v>270</v>
      </c>
      <c r="J739" s="64">
        <f>IF(Menu!$D$12=$F739,'DATA SISWA'!B739,"")</f>
        <v>0</v>
      </c>
      <c r="K739" s="64">
        <f>IF(Menu!$D$12=$F739,'DATA SISWA'!C739,"")</f>
        <v>0</v>
      </c>
      <c r="L739" s="64">
        <f>IF(Menu!$D$12=$F739,'DATA SISWA'!D739,"")</f>
        <v>0</v>
      </c>
    </row>
    <row r="740" spans="1:12" ht="15.75">
      <c r="A740" s="66"/>
      <c r="B740" s="245"/>
      <c r="C740" s="246"/>
      <c r="D740" s="246"/>
      <c r="E740" s="247"/>
      <c r="I740" s="64">
        <f>IF(J740="","",COUNT(I$3:I739)+1)</f>
        <v>271</v>
      </c>
      <c r="J740" s="64">
        <f>IF(Menu!$D$12=$F740,'DATA SISWA'!B740,"")</f>
        <v>0</v>
      </c>
      <c r="K740" s="64">
        <f>IF(Menu!$D$12=$F740,'DATA SISWA'!C740,"")</f>
        <v>0</v>
      </c>
      <c r="L740" s="64">
        <f>IF(Menu!$D$12=$F740,'DATA SISWA'!D740,"")</f>
        <v>0</v>
      </c>
    </row>
    <row r="741" spans="1:12" ht="15.75">
      <c r="A741" s="66"/>
      <c r="B741" s="245"/>
      <c r="C741" s="246"/>
      <c r="D741" s="246"/>
      <c r="E741" s="247"/>
      <c r="I741" s="64">
        <f>IF(J741="","",COUNT(I$3:I740)+1)</f>
        <v>272</v>
      </c>
      <c r="J741" s="64">
        <f>IF(Menu!$D$12=$F741,'DATA SISWA'!B741,"")</f>
        <v>0</v>
      </c>
      <c r="K741" s="64">
        <f>IF(Menu!$D$12=$F741,'DATA SISWA'!C741,"")</f>
        <v>0</v>
      </c>
      <c r="L741" s="64">
        <f>IF(Menu!$D$12=$F741,'DATA SISWA'!D741,"")</f>
        <v>0</v>
      </c>
    </row>
    <row r="742" spans="1:12" ht="15.75">
      <c r="A742" s="66"/>
      <c r="B742" s="245"/>
      <c r="C742" s="246"/>
      <c r="D742" s="246"/>
      <c r="E742" s="247"/>
      <c r="I742" s="64">
        <f>IF(J742="","",COUNT(I$3:I741)+1)</f>
        <v>273</v>
      </c>
      <c r="J742" s="64">
        <f>IF(Menu!$D$12=$F742,'DATA SISWA'!B742,"")</f>
        <v>0</v>
      </c>
      <c r="K742" s="64">
        <f>IF(Menu!$D$12=$F742,'DATA SISWA'!C742,"")</f>
        <v>0</v>
      </c>
      <c r="L742" s="64">
        <f>IF(Menu!$D$12=$F742,'DATA SISWA'!D742,"")</f>
        <v>0</v>
      </c>
    </row>
    <row r="743" spans="1:12" ht="15.75">
      <c r="A743" s="66"/>
      <c r="B743" s="245"/>
      <c r="C743" s="246"/>
      <c r="D743" s="246"/>
      <c r="E743" s="247"/>
      <c r="I743" s="64">
        <f>IF(J743="","",COUNT(I$3:I742)+1)</f>
        <v>274</v>
      </c>
      <c r="J743" s="64">
        <f>IF(Menu!$D$12=$F743,'DATA SISWA'!B743,"")</f>
        <v>0</v>
      </c>
      <c r="K743" s="64">
        <f>IF(Menu!$D$12=$F743,'DATA SISWA'!C743,"")</f>
        <v>0</v>
      </c>
      <c r="L743" s="64">
        <f>IF(Menu!$D$12=$F743,'DATA SISWA'!D743,"")</f>
        <v>0</v>
      </c>
    </row>
    <row r="744" spans="1:12" ht="15.75">
      <c r="A744" s="66"/>
      <c r="B744" s="245"/>
      <c r="C744" s="246"/>
      <c r="D744" s="246"/>
      <c r="E744" s="247"/>
      <c r="I744" s="64">
        <f>IF(J744="","",COUNT(I$3:I743)+1)</f>
        <v>275</v>
      </c>
      <c r="J744" s="64">
        <f>IF(Menu!$D$12=$F744,'DATA SISWA'!B744,"")</f>
        <v>0</v>
      </c>
      <c r="K744" s="64">
        <f>IF(Menu!$D$12=$F744,'DATA SISWA'!C744,"")</f>
        <v>0</v>
      </c>
      <c r="L744" s="64">
        <f>IF(Menu!$D$12=$F744,'DATA SISWA'!D744,"")</f>
        <v>0</v>
      </c>
    </row>
    <row r="745" spans="1:12" ht="15.75">
      <c r="A745" s="66"/>
      <c r="B745" s="245"/>
      <c r="C745" s="246"/>
      <c r="D745" s="246"/>
      <c r="E745" s="247"/>
      <c r="I745" s="64">
        <f>IF(J745="","",COUNT(I$3:I744)+1)</f>
        <v>276</v>
      </c>
      <c r="J745" s="64">
        <f>IF(Menu!$D$12=$F745,'DATA SISWA'!B745,"")</f>
        <v>0</v>
      </c>
      <c r="K745" s="64">
        <f>IF(Menu!$D$12=$F745,'DATA SISWA'!C745,"")</f>
        <v>0</v>
      </c>
      <c r="L745" s="64">
        <f>IF(Menu!$D$12=$F745,'DATA SISWA'!D745,"")</f>
        <v>0</v>
      </c>
    </row>
    <row r="746" spans="1:12" ht="15.75">
      <c r="A746" s="66"/>
      <c r="B746" s="245"/>
      <c r="C746" s="246"/>
      <c r="D746" s="246"/>
      <c r="E746" s="247"/>
      <c r="I746" s="64">
        <f>IF(J746="","",COUNT(I$3:I745)+1)</f>
        <v>277</v>
      </c>
      <c r="J746" s="64">
        <f>IF(Menu!$D$12=$F746,'DATA SISWA'!B746,"")</f>
        <v>0</v>
      </c>
      <c r="K746" s="64">
        <f>IF(Menu!$D$12=$F746,'DATA SISWA'!C746,"")</f>
        <v>0</v>
      </c>
      <c r="L746" s="64">
        <f>IF(Menu!$D$12=$F746,'DATA SISWA'!D746,"")</f>
        <v>0</v>
      </c>
    </row>
    <row r="747" spans="1:12" ht="15.75">
      <c r="A747" s="66"/>
      <c r="B747" s="245"/>
      <c r="C747" s="246"/>
      <c r="D747" s="246"/>
      <c r="E747" s="247"/>
      <c r="I747" s="64">
        <f>IF(J747="","",COUNT(I$3:I746)+1)</f>
        <v>278</v>
      </c>
      <c r="J747" s="64">
        <f>IF(Menu!$D$12=$F747,'DATA SISWA'!B747,"")</f>
        <v>0</v>
      </c>
      <c r="K747" s="64">
        <f>IF(Menu!$D$12=$F747,'DATA SISWA'!C747,"")</f>
        <v>0</v>
      </c>
      <c r="L747" s="64">
        <f>IF(Menu!$D$12=$F747,'DATA SISWA'!D747,"")</f>
        <v>0</v>
      </c>
    </row>
    <row r="748" spans="1:12" ht="15.75">
      <c r="A748" s="66"/>
      <c r="B748" s="245"/>
      <c r="C748" s="246"/>
      <c r="D748" s="246"/>
      <c r="E748" s="247"/>
      <c r="I748" s="64">
        <f>IF(J748="","",COUNT(I$3:I747)+1)</f>
        <v>279</v>
      </c>
      <c r="J748" s="64">
        <f>IF(Menu!$D$12=$F748,'DATA SISWA'!B748,"")</f>
        <v>0</v>
      </c>
      <c r="K748" s="64">
        <f>IF(Menu!$D$12=$F748,'DATA SISWA'!C748,"")</f>
        <v>0</v>
      </c>
      <c r="L748" s="64">
        <f>IF(Menu!$D$12=$F748,'DATA SISWA'!D748,"")</f>
        <v>0</v>
      </c>
    </row>
    <row r="749" spans="1:12" ht="15.75">
      <c r="A749" s="66"/>
      <c r="B749" s="245"/>
      <c r="C749" s="246"/>
      <c r="D749" s="246"/>
      <c r="E749" s="247"/>
      <c r="I749" s="64">
        <f>IF(J749="","",COUNT(I$3:I748)+1)</f>
        <v>280</v>
      </c>
      <c r="J749" s="64">
        <f>IF(Menu!$D$12=$F749,'DATA SISWA'!B749,"")</f>
        <v>0</v>
      </c>
      <c r="K749" s="64">
        <f>IF(Menu!$D$12=$F749,'DATA SISWA'!C749,"")</f>
        <v>0</v>
      </c>
      <c r="L749" s="64">
        <f>IF(Menu!$D$12=$F749,'DATA SISWA'!D749,"")</f>
        <v>0</v>
      </c>
    </row>
    <row r="750" spans="1:12" ht="15.75">
      <c r="A750" s="66"/>
      <c r="B750" s="245"/>
      <c r="C750" s="246"/>
      <c r="D750" s="246"/>
      <c r="E750" s="247"/>
      <c r="I750" s="64">
        <f>IF(J750="","",COUNT(I$3:I749)+1)</f>
        <v>281</v>
      </c>
      <c r="J750" s="64">
        <f>IF(Menu!$D$12=$F750,'DATA SISWA'!B750,"")</f>
        <v>0</v>
      </c>
      <c r="K750" s="64">
        <f>IF(Menu!$D$12=$F750,'DATA SISWA'!C750,"")</f>
        <v>0</v>
      </c>
      <c r="L750" s="64">
        <f>IF(Menu!$D$12=$F750,'DATA SISWA'!D750,"")</f>
        <v>0</v>
      </c>
    </row>
    <row r="751" spans="1:12" ht="15.75">
      <c r="A751" s="66"/>
      <c r="B751" s="245"/>
      <c r="C751" s="246"/>
      <c r="D751" s="246"/>
      <c r="E751" s="247"/>
      <c r="I751" s="64">
        <f>IF(J751="","",COUNT(I$3:I750)+1)</f>
        <v>282</v>
      </c>
      <c r="J751" s="64">
        <f>IF(Menu!$D$12=$F751,'DATA SISWA'!B751,"")</f>
        <v>0</v>
      </c>
      <c r="K751" s="64">
        <f>IF(Menu!$D$12=$F751,'DATA SISWA'!C751,"")</f>
        <v>0</v>
      </c>
      <c r="L751" s="64">
        <f>IF(Menu!$D$12=$F751,'DATA SISWA'!D751,"")</f>
        <v>0</v>
      </c>
    </row>
    <row r="752" spans="1:12" ht="15.75">
      <c r="A752" s="66"/>
      <c r="B752" s="245"/>
      <c r="C752" s="246"/>
      <c r="D752" s="246"/>
      <c r="E752" s="247"/>
      <c r="I752" s="64">
        <f>IF(J752="","",COUNT(I$3:I751)+1)</f>
        <v>283</v>
      </c>
      <c r="J752" s="64">
        <f>IF(Menu!$D$12=$F752,'DATA SISWA'!B752,"")</f>
        <v>0</v>
      </c>
      <c r="K752" s="64">
        <f>IF(Menu!$D$12=$F752,'DATA SISWA'!C752,"")</f>
        <v>0</v>
      </c>
      <c r="L752" s="64">
        <f>IF(Menu!$D$12=$F752,'DATA SISWA'!D752,"")</f>
        <v>0</v>
      </c>
    </row>
    <row r="753" spans="1:12" ht="15.75">
      <c r="A753" s="66"/>
      <c r="B753" s="248"/>
      <c r="C753" s="249"/>
      <c r="D753" s="250"/>
      <c r="E753" s="247"/>
      <c r="I753" s="64">
        <f>IF(J753="","",COUNT(I$3:I752)+1)</f>
        <v>284</v>
      </c>
      <c r="J753" s="64">
        <f>IF(Menu!$D$12=$F753,'DATA SISWA'!B753,"")</f>
        <v>0</v>
      </c>
      <c r="K753" s="64">
        <f>IF(Menu!$D$12=$F753,'DATA SISWA'!C753,"")</f>
        <v>0</v>
      </c>
      <c r="L753" s="64">
        <f>IF(Menu!$D$12=$F753,'DATA SISWA'!D753,"")</f>
        <v>0</v>
      </c>
    </row>
    <row r="754" spans="1:12" ht="15.75">
      <c r="A754" s="66"/>
      <c r="B754" s="251"/>
      <c r="C754" s="249"/>
      <c r="D754" s="250"/>
      <c r="E754" s="247"/>
      <c r="I754" s="64">
        <f>IF(J754="","",COUNT(I$3:I753)+1)</f>
        <v>285</v>
      </c>
      <c r="J754" s="64">
        <f>IF(Menu!$D$12=$F754,'DATA SISWA'!B754,"")</f>
        <v>0</v>
      </c>
      <c r="K754" s="64">
        <f>IF(Menu!$D$12=$F754,'DATA SISWA'!C754,"")</f>
        <v>0</v>
      </c>
      <c r="L754" s="64">
        <f>IF(Menu!$D$12=$F754,'DATA SISWA'!D754,"")</f>
        <v>0</v>
      </c>
    </row>
    <row r="755" spans="1:12">
      <c r="I755" s="64">
        <f>MAX(I3:I754)</f>
        <v>285</v>
      </c>
      <c r="J755" s="64">
        <f>IF(Menu!$D$12=$F755,'DATA SISWA'!B755,"")</f>
        <v>0</v>
      </c>
      <c r="K755" s="64">
        <f>IF(Menu!$D$12=$F755,'DATA SISWA'!C755,"")</f>
        <v>0</v>
      </c>
      <c r="L755" s="64">
        <f>IF(Menu!$D$12=$F755,'DATA SISWA'!D755,"")</f>
        <v>0</v>
      </c>
    </row>
  </sheetData>
  <autoFilter ref="A1:G721"/>
  <mergeCells count="4">
    <mergeCell ref="A1:A2"/>
    <mergeCell ref="B1:B2"/>
    <mergeCell ref="C1:C2"/>
    <mergeCell ref="D1:D2"/>
  </mergeCells>
  <conditionalFormatting sqref="C481:C496 C516:C721 C3:C34 C461:C465 C66:C274">
    <cfRule type="cellIs" dxfId="143" priority="1216" stopIfTrue="1" operator="equal">
      <formula>"L"</formula>
    </cfRule>
  </conditionalFormatting>
  <conditionalFormatting sqref="B489:D489 B557 B581 B555 B594 B597 B635:B639 D549:D551 B552:D552 B554:D554 D555 C550 D597 C593:C594 C634:D634 C635 D635:D636 C637:D639 C87:D87 B12:D12 B193:B197 B223 D32 C21:D21 C9:C11 C6 D10:D11 C31:C35 C39:D39 D69 C68:D68 C66 D58 B49:D49 C57:C58 C214:C216 C205:C206 B201:C201 C210 C208 D193:D223 C73:D73 C75:D75 C158:C159 C161:C162 D187 C185:D185 C164:D165 C101:D102 C79 C96:D96 C109:D110 C193:C198 C235 C244:D244 D234:D235 D230:D232 C231:C232 C227:D228 C224:D224 C236:D236 D225 C242:D242 D44:D46 B44:C47 C83:C87 D84:D87 D237:D241 D243 D245:D249 C252:D283">
    <cfRule type="expression" dxfId="142" priority="1207" stopIfTrue="1">
      <formula>#REF!=1</formula>
    </cfRule>
  </conditionalFormatting>
  <conditionalFormatting sqref="B682:C683 B680:C680 C239:D239 B224:D225">
    <cfRule type="expression" dxfId="141" priority="1169" stopIfTrue="1">
      <formula>#REF!=1</formula>
    </cfRule>
  </conditionalFormatting>
  <conditionalFormatting sqref="B318 B156 B315:B316">
    <cfRule type="expression" dxfId="140" priority="1161" stopIfTrue="1">
      <formula>#REF!=1</formula>
    </cfRule>
  </conditionalFormatting>
  <conditionalFormatting sqref="B489 C541:D541 C531:D531 B516:C517 D492 D494 B634 D521 D523 D480:D490 B556 B553 B685 D683 D673 C666:D667 B493 B482:B486 B495 B551 D496 D519 D517 C548:C550 C539:C540 B535:C535 D525:D530 D532:D540 D542:D557 B526:C530 C544 C542 D584 C569 D581:D582 D571 D573 D575 D577 C579:D579 D568:D569 D564:D566 B565:C566 B561:D562 B558:D558 C570:D570 D559 C610:D610 B595:D596 B427:D427 B434:C435 C447 B194 B436 B441 C345:D345 B8:B15 B3:B6 B198 B192 B76:B110 B280 B263 B156 B320:B323 B337:B342 B386 B383:B384 B379:B380 B443:B447 B17:B39 C10:C11 C16 C21 C36 C6 C73 B64 B65:C65 C41 C49 B58:D58 D76 C93 C105:C106 C80 D83 C145:C147 C143 C141 B132:C132 C139 B125:C127 D124:D160 B122:D123 D187 D189 D192 D194 D196 D198 D200 B190:D190 B161:C189 B191:C191 D173 D175 D177 D179 D181 D183 D185 C220:C222 C230 D208:D225 C226:D226 B204:D204 B207:C212 C206:D206 B248:D248 B251:C253 D251:D260 C250:D250 C262:D262 D271 C270:C271 D282 D284 D286 D273 D275 D277 D279:D280 B273 C266:D266 D318 C317:C318 C307:D307 B295:C297 B292:C292 D296:D297 D332 D344 B331:C333 B335:D335 D356 C354:D354 C352 C390:D391 C425:D425 B400:D400 B404:D404 B416:C416 B456:D456 B449:C450 B452:C453 C44:C47 C83:C87 D163:D171 B237:C247 B249:C249 B284:B317 C328:C330 C334 C336:C344 B362:D374 B395:C399 B401:C403 B405:C408 D428:D460">
    <cfRule type="expression" dxfId="139" priority="1151" stopIfTrue="1">
      <formula>#REF!=1</formula>
    </cfRule>
  </conditionalFormatting>
  <conditionalFormatting sqref="B482">
    <cfRule type="expression" dxfId="138" priority="1146" stopIfTrue="1">
      <formula>#REF!=1</formula>
    </cfRule>
  </conditionalFormatting>
  <conditionalFormatting sqref="C555 B551:C554 B556:C561 C562:C586 B562:B588 B589:C600 B631:C631 C601:C623 D551:D631 B601:B630 B649:C649 B640:C641">
    <cfRule type="expression" dxfId="137" priority="1137" stopIfTrue="1">
      <formula>#REF!=1</formula>
    </cfRule>
  </conditionalFormatting>
  <conditionalFormatting sqref="B716">
    <cfRule type="expression" dxfId="136" priority="1129" stopIfTrue="1">
      <formula>#REF!=1</formula>
    </cfRule>
  </conditionalFormatting>
  <conditionalFormatting sqref="D506 C504:C506 B467:D467 B464:C465 B721:C721 B523 B118:B119 B111 B115 B127 B146 B151">
    <cfRule type="expression" dxfId="135" priority="1127" stopIfTrue="1">
      <formula>#REF!=1</formula>
    </cfRule>
  </conditionalFormatting>
  <conditionalFormatting sqref="D679:D680 C24 C266 C256:C257 C262 C252 D283 D280 C263:D263 C59:D59 C95:D95 C132:D132 C156:D156 C269:C283 C284:D316">
    <cfRule type="expression" dxfId="134" priority="1113" stopIfTrue="1">
      <formula>#REF!=1</formula>
    </cfRule>
  </conditionalFormatting>
  <conditionalFormatting sqref="C113 D341:D342">
    <cfRule type="expression" dxfId="133" priority="1091" stopIfTrue="1">
      <formula>#REF!=1</formula>
    </cfRule>
  </conditionalFormatting>
  <conditionalFormatting sqref="B583 B110:B111 B151:B152 B192:B193 B234 B274:B276 B288 B322:B323">
    <cfRule type="expression" dxfId="132" priority="1089" stopIfTrue="1">
      <formula>#REF!=1</formula>
    </cfRule>
  </conditionalFormatting>
  <conditionalFormatting sqref="D205 D207 B455:D455 B245:C245 D239">
    <cfRule type="expression" dxfId="131" priority="1062" stopIfTrue="1">
      <formula>#REF!=1</formula>
    </cfRule>
  </conditionalFormatting>
  <conditionalFormatting sqref="B582 C278 B277">
    <cfRule type="expression" dxfId="130" priority="1050" stopIfTrue="1">
      <formula>#REF!=1</formula>
    </cfRule>
  </conditionalFormatting>
  <conditionalFormatting sqref="B555 B358">
    <cfRule type="expression" dxfId="129" priority="1035" stopIfTrue="1">
      <formula>#REF!=1</formula>
    </cfRule>
  </conditionalFormatting>
  <conditionalFormatting sqref="B684 B686">
    <cfRule type="expression" dxfId="128" priority="1001" stopIfTrue="1">
      <formula>#REF!=1</formula>
    </cfRule>
  </conditionalFormatting>
  <conditionalFormatting sqref="B687 B71 B73 B75 B111:B153 B221">
    <cfRule type="expression" dxfId="127" priority="999" stopIfTrue="1">
      <formula>#REF!=1</formula>
    </cfRule>
  </conditionalFormatting>
  <conditionalFormatting sqref="B36:B37 B9:B11 B6 B40:B73">
    <cfRule type="expression" dxfId="126" priority="991" stopIfTrue="1">
      <formula>#REF!=1</formula>
    </cfRule>
  </conditionalFormatting>
  <conditionalFormatting sqref="B186 B155 B157">
    <cfRule type="expression" dxfId="125" priority="977" stopIfTrue="1">
      <formula>#REF!=1</formula>
    </cfRule>
  </conditionalFormatting>
  <conditionalFormatting sqref="B190 B165 B158:B159 B161:B162">
    <cfRule type="expression" dxfId="124" priority="972" stopIfTrue="1">
      <formula>#REF!=1</formula>
    </cfRule>
  </conditionalFormatting>
  <conditionalFormatting sqref="B222 B193:B198">
    <cfRule type="expression" dxfId="123" priority="964" stopIfTrue="1">
      <formula>#REF!=1</formula>
    </cfRule>
  </conditionalFormatting>
  <conditionalFormatting sqref="B218 B220:B221">
    <cfRule type="expression" dxfId="122" priority="961" stopIfTrue="1">
      <formula>#REF!=1</formula>
    </cfRule>
  </conditionalFormatting>
  <conditionalFormatting sqref="B222 B219 B231:B232 B227:B228 B224 B245:B247">
    <cfRule type="expression" dxfId="121" priority="958" stopIfTrue="1">
      <formula>#REF!=1</formula>
    </cfRule>
  </conditionalFormatting>
  <conditionalFormatting sqref="C595:D595 D596 D593 B231:B232 B227:B228 B224 B246 C205 C207:D207 D219 D210 D204:D205 D202 D221 D199 C196:C197 D197 C193:D195 C213:C215 C209 D212:D217 D208 C366:C367 C363 C357 C351:C353 C349 C398:C399 C386 C384 D385 D387 C389:D389 D391 D393 C383:D383 C378:C380 D380 D382 D421 D395:D407">
    <cfRule type="expression" dxfId="120" priority="953" stopIfTrue="1">
      <formula>#REF!=1</formula>
    </cfRule>
  </conditionalFormatting>
  <conditionalFormatting sqref="B231:B232 B227:B228 B224 B248 B250:B283">
    <cfRule type="expression" dxfId="119" priority="947" stopIfTrue="1">
      <formula>#REF!=1</formula>
    </cfRule>
  </conditionalFormatting>
  <conditionalFormatting sqref="D490 D480 D482 D484 D486 D488 C494 D492:D494 C487:C491 C495:D495 C480:C482 D549:D550 B467:D467 B464:C465 B71 B73 B75 B111:B153 B221 B309 B286 B300 B370 C135:D135 B118:C119 B111:D111 B115:D115 B127:C127 C192:D192 C176:D177 C312 D315 C306 D305 C292 C287:C290 C285 C322:D322 C337:C338 D335:D336 B378:C378 C365:C367 B357:C357 C363 B351:C353 B349:D349 C457:D457 C450:C451 C443:D444 C445:C447 D445:D453 C460 C454:D455 D350:D377">
    <cfRule type="expression" dxfId="118" priority="940" stopIfTrue="1">
      <formula>#REF!=1</formula>
    </cfRule>
  </conditionalFormatting>
  <conditionalFormatting sqref="B320:B321 B323 B317 B328:B343">
    <cfRule type="expression" dxfId="117" priority="933" stopIfTrue="1">
      <formula>#REF!=1</formula>
    </cfRule>
  </conditionalFormatting>
  <conditionalFormatting sqref="B484:B487 B495 B370 B357 B351:B353 B349 B386 B383:B384 B401 B378:B380 B418:B419 B411 B442:B448 D341:D342 D435 D439 C428 C423:C424 C410 C441 C412:C417 B421:B440">
    <cfRule type="expression" dxfId="116" priority="928" stopIfTrue="1">
      <formula>#REF!=1</formula>
    </cfRule>
  </conditionalFormatting>
  <conditionalFormatting sqref="B432 B410 B441 B413:B417">
    <cfRule type="expression" dxfId="115" priority="910" stopIfTrue="1">
      <formula>#REF!=1</formula>
    </cfRule>
  </conditionalFormatting>
  <conditionalFormatting sqref="B432 D436 C428 C423:C424 B410:D410 C412:D412 D411 B441:C441 B413:C417 D413:D426">
    <cfRule type="expression" dxfId="114" priority="907" stopIfTrue="1">
      <formula>#REF!=1</formula>
    </cfRule>
  </conditionalFormatting>
  <conditionalFormatting sqref="C198:D198 D248 D245:D246 C235 D237 D239 D241 D234:D235 D230:D232 C231:C232 C227:D228 C224:D224 C236:D236 D225 C242:D243">
    <cfRule type="expression" dxfId="113" priority="857" stopIfTrue="1">
      <formula>#REF!=1</formula>
    </cfRule>
  </conditionalFormatting>
  <conditionalFormatting sqref="D309 C286:D286 C300:D300 D378 C301:C313 C362:C376">
    <cfRule type="expression" dxfId="112" priority="843" stopIfTrue="1">
      <formula>#REF!=1</formula>
    </cfRule>
  </conditionalFormatting>
  <conditionalFormatting sqref="D323 D317 D320:D321 D339:D341">
    <cfRule type="expression" dxfId="111" priority="838" stopIfTrue="1">
      <formula>#REF!=1</formula>
    </cfRule>
  </conditionalFormatting>
  <conditionalFormatting sqref="C323 C320:C321 C317 D436:D437 D426 D410:D424 C328:D343">
    <cfRule type="expression" dxfId="110" priority="836" stopIfTrue="1">
      <formula>#REF!=1</formula>
    </cfRule>
  </conditionalFormatting>
  <conditionalFormatting sqref="C320:C321 C323 C317 D320 C332:D332 C322:D322 D336:D337 C328:C331 C333:C343">
    <cfRule type="expression" dxfId="109" priority="825" stopIfTrue="1">
      <formula>#REF!=1</formula>
    </cfRule>
  </conditionalFormatting>
  <conditionalFormatting sqref="C365">
    <cfRule type="expression" dxfId="108" priority="818" stopIfTrue="1">
      <formula>#REF!=1</formula>
    </cfRule>
  </conditionalFormatting>
  <conditionalFormatting sqref="C386 C384 D385 D387 C389:D389 D391 D393 C383:D383 C380:D380 D382 C379 C409:D409 C381 C394:D407">
    <cfRule type="expression" dxfId="107" priority="808" stopIfTrue="1">
      <formula>#REF!=1</formula>
    </cfRule>
  </conditionalFormatting>
  <conditionalFormatting sqref="C426 C420:C422 C442:D442 C429">
    <cfRule type="expression" dxfId="106" priority="793" stopIfTrue="1">
      <formula>#REF!=1</formula>
    </cfRule>
  </conditionalFormatting>
  <conditionalFormatting sqref="C442:D442 C429 C436 C438 D427:D440">
    <cfRule type="expression" dxfId="105" priority="791" stopIfTrue="1">
      <formula>#REF!=1</formula>
    </cfRule>
  </conditionalFormatting>
  <conditionalFormatting sqref="D482 D484 D491 D493:D495 D486:D489 C418:C419 C421:D421 C411 C425 C452:C453 C459:D459 D443:D455 D460 C432:C440 C427:D431 D432:D441">
    <cfRule type="expression" dxfId="104" priority="789" stopIfTrue="1">
      <formula>#REF!=1</formula>
    </cfRule>
  </conditionalFormatting>
  <conditionalFormatting sqref="C481:C484 C488:C492 C443:C448 C459:C460">
    <cfRule type="expression" dxfId="103" priority="783" stopIfTrue="1">
      <formula>#REF!=1</formula>
    </cfRule>
  </conditionalFormatting>
  <conditionalFormatting sqref="E122:E128 B481:D496 B516:D673 B692:B710 B722:B754 D702:D703 D705:D721 B701:C721 B514:B550 B674:B682 B462:B511 D135:D136 B134:C191 D139:D191 B328:D355 B205:C205 B4:B39 B54:B191 B193:B287 B289:B321 B325:B347 B356:B434 B445:B460">
    <cfRule type="expression" dxfId="102" priority="6" stopIfTrue="1">
      <formula>#REF!=1</formula>
    </cfRule>
  </conditionalFormatting>
  <conditionalFormatting sqref="E122:E128">
    <cfRule type="expression" dxfId="101" priority="5" stopIfTrue="1">
      <formula>#REF!=1</formula>
    </cfRule>
  </conditionalFormatting>
  <conditionalFormatting sqref="E122:E128 C542:D542 D544 D546 B595 C494 B4:D5 C14 C31 C51 D44:D45 B44:B45 B129:C129 C166:C167 C228:C229 D228 D230 D232 D234 D236 D238 B246:D246 C254:C255 C257:C258 C286:C287 D362 B405:D406 D449:D450 B301:B302 B287:B288 B116:D117 D301:D302 D158:D159 C260 C276 C294 D287:D288 D344 B354:C354 C448:C449">
    <cfRule type="expression" dxfId="100" priority="4" stopIfTrue="1">
      <formula>#REF!=1</formula>
    </cfRule>
  </conditionalFormatting>
  <conditionalFormatting sqref="E122:E128">
    <cfRule type="expression" dxfId="99" priority="3" stopIfTrue="1">
      <formula>#REF!=1</formula>
    </cfRule>
  </conditionalFormatting>
  <conditionalFormatting sqref="E122:E128">
    <cfRule type="expression" dxfId="98" priority="2" stopIfTrue="1">
      <formula>#REF!=1</formula>
    </cfRule>
  </conditionalFormatting>
  <conditionalFormatting sqref="B646:B648 B622:B644 B651 D645 D221:D235 D211 B146:B148 B266 B160:B235 D213">
    <cfRule type="expression" dxfId="97" priority="1237" stopIfTrue="1">
      <formula>#REF!=1</formula>
    </cfRule>
  </conditionalFormatting>
  <conditionalFormatting sqref="D653 D655 D657 D228 D230 D232 D236 D238 D240">
    <cfRule type="expression" dxfId="96" priority="1241" stopIfTrue="1">
      <formula>#REF!=1</formula>
    </cfRule>
  </conditionalFormatting>
  <conditionalFormatting sqref="C650:C665 D668:D672 B684:B690 C684:C710 D675:D682 B480 D684:D720 B490:B495 C497:C503 D497:D505 D507:D511 B481:D488 B541:B542 B516:B525 D537 D539 B642:C648 B681:C681 B675:C679 B718:C720 C516:D535 B525:D525 B536:B537 B531:C534 C532:C541 C543 C545:C547 D583 D560 D563 D567 D572 D574 D576 D578 C580:D580 C571:C578 B559:C560 B563:C564 C567:C568 B597:B604 C597:D609 C611:D623 D624 C480:D495 C549 B553:D553 B587:D594 C596 C634:D634 B632:C639 D632:D665 C637:D639 C166:D175 B457:B459 D457:D459 B461:C463 B468:B472 D461:D466 B466:C466 C468:D478 B3:D3 B216:D223 B434:B443 B427:C433 B29:B35 B7:D7 B40:C40 B70:C70 B66:B69 B72:B73 B59:B63 C94:C96 B85:C86 C100:C104 B128:C128 B130:C131 C178:C187 B162:D162 B173:C173 D193 D195 D197 D199 D201 B168:D168 B213:B216 C223:C225 B233:D233 B247:D247 B294:C294 C298:D306 C307:C316 B326:C330 B334:C334 C353 D355 B336:B339 D357:D359 D346:D353 B361:D361 B367:C369 D363:D371 B373:D373 B375 B409:C415 C417:C424 C426:C446 D426:D441 B451:C451 B454:C454 B444:D448 D451:D454 B6:B27 B303:B304 B163 B166:B170 B88 B202:D203 B226:B233 B252:B262 B264:B272 B274:B279 B311:B312 B284:B285 B307:B308 B289:B301 B319 B385 C6:D34 C88:D94 C128:C131 D118:D131 C133:D134 D188:D191 B154:D155 B157:D157 C40:C44 C48 C67 C50:C57 C59:C65 B74:D74 B120:C126 D136:D151 C136:C144 B112:D114 B160:C160 C186:D186 C178:D184 D160:D176 C163:C176 B75:C82 D103:D107 D59:D96 B86:D86 C97:D100 C207 C202:C204 C209 C211:C219 B199:C200 B225:C226 C258:C259 C261 C267:C269 C254:C256 C226:D253 D252:D262 C263:D265 C293 C284 B290:C291 B314:C314 D264:D285 C295:C299 D289:D299 C318:C319 C324:C328 C330:C331 D301:D343 C346:C351 C361:C362 B355:C356 B363:C365 D390 D392:D400 B401:D403 D404:D424 C396:C397 C390:C393 C375:D389 C450:C459 C458:D458 C456:D456 C333:C342 B40:B57 D8:D57">
    <cfRule type="expression" dxfId="95" priority="1245" stopIfTrue="1">
      <formula>#REF!=1</formula>
    </cfRule>
  </conditionalFormatting>
  <conditionalFormatting sqref="B233 B81:B82 C443">
    <cfRule type="expression" dxfId="94" priority="1349" stopIfTrue="1">
      <formula>#REF!=1</formula>
    </cfRule>
  </conditionalFormatting>
  <conditionalFormatting sqref="B625 B117:B118 B254 B390:B391 B112 B324">
    <cfRule type="expression" dxfId="93" priority="1352" stopIfTrue="1">
      <formula>#REF!=1</formula>
    </cfRule>
  </conditionalFormatting>
  <conditionalFormatting sqref="B711 B119:B121 B435">
    <cfRule type="expression" dxfId="92" priority="1354" stopIfTrue="1">
      <formula>#REF!=1</formula>
    </cfRule>
  </conditionalFormatting>
  <conditionalFormatting sqref="B116 B319:B320 B153 B187">
    <cfRule type="expression" dxfId="91" priority="1355" stopIfTrue="1">
      <formula>#REF!=1</formula>
    </cfRule>
  </conditionalFormatting>
  <conditionalFormatting sqref="B112:B115 B286:B287 B321:B322 B71">
    <cfRule type="expression" dxfId="90" priority="1356" stopIfTrue="1">
      <formula>#REF!=1</formula>
    </cfRule>
  </conditionalFormatting>
  <conditionalFormatting sqref="B234:B235">
    <cfRule type="expression" dxfId="89" priority="1379" stopIfTrue="1">
      <formula>#REF!=1</formula>
    </cfRule>
  </conditionalFormatting>
  <conditionalFormatting sqref="B317 B355:B356">
    <cfRule type="expression" dxfId="88" priority="1415" stopIfTrue="1">
      <formula>#REF!=1</formula>
    </cfRule>
  </conditionalFormatting>
  <conditionalFormatting sqref="B552 B554 B688 B314 B359">
    <cfRule type="expression" dxfId="87" priority="1416" stopIfTrue="1">
      <formula>#REF!=1</formula>
    </cfRule>
  </conditionalFormatting>
  <conditionalFormatting sqref="B316 B396:B397 B392:B394 B69">
    <cfRule type="expression" dxfId="86" priority="1417" stopIfTrue="1">
      <formula>#REF!=1</formula>
    </cfRule>
  </conditionalFormatting>
  <conditionalFormatting sqref="B355:B356">
    <cfRule type="expression" dxfId="85" priority="1424" stopIfTrue="1">
      <formula>#REF!=1</formula>
    </cfRule>
  </conditionalFormatting>
  <conditionalFormatting sqref="B481">
    <cfRule type="expression" dxfId="84" priority="1604" stopIfTrue="1">
      <formula>#REF!=1</formula>
    </cfRule>
  </conditionalFormatting>
  <conditionalFormatting sqref="B712:B713 B717 B443 B427:B440 B152">
    <cfRule type="expression" dxfId="83" priority="1605" stopIfTrue="1">
      <formula>#REF!=1</formula>
    </cfRule>
  </conditionalFormatting>
  <conditionalFormatting sqref="B487">
    <cfRule type="expression" dxfId="82" priority="1610" stopIfTrue="1">
      <formula>#REF!=1</formula>
    </cfRule>
  </conditionalFormatting>
  <conditionalFormatting sqref="B543">
    <cfRule type="expression" dxfId="81" priority="1619" stopIfTrue="1">
      <formula>#REF!=1</formula>
    </cfRule>
  </conditionalFormatting>
  <conditionalFormatting sqref="B674 B38">
    <cfRule type="expression" dxfId="80" priority="1638" stopIfTrue="1">
      <formula>#REF!=1</formula>
    </cfRule>
  </conditionalFormatting>
  <conditionalFormatting sqref="B550 C678:D678 C29:C30 C63 C325 B360:D360 B362:C362 C274:C275">
    <cfRule type="expression" dxfId="79" priority="1640" stopIfTrue="1">
      <formula>#REF!=1</formula>
    </cfRule>
  </conditionalFormatting>
  <conditionalFormatting sqref="B668:B673 C674 B714:B715 B153 B147:B150">
    <cfRule type="expression" dxfId="78" priority="1655" stopIfTrue="1">
      <formula>#REF!=1</formula>
    </cfRule>
  </conditionalFormatting>
  <conditionalFormatting sqref="C753:D754 C261:D261 D100:D116 C97:D99 C134:C136 D325 C305 D339:D340 D334:D335 C358:C360 C332:D333">
    <cfRule type="expression" dxfId="77" priority="1678" stopIfTrue="1">
      <formula>#REF!=1</formula>
    </cfRule>
  </conditionalFormatting>
  <conditionalFormatting sqref="C34 C66:C67">
    <cfRule type="expression" dxfId="76" priority="1692" stopIfTrue="1">
      <formula>#REF!=1</formula>
    </cfRule>
  </conditionalFormatting>
  <conditionalFormatting sqref="C32:C33 C279 C338:C339">
    <cfRule type="expression" dxfId="75" priority="1696" stopIfTrue="1">
      <formula>#REF!=1</formula>
    </cfRule>
  </conditionalFormatting>
  <conditionalFormatting sqref="C37:C39 C72 C74 C119:C120 D118 D120 C198:C199 C346:C347 D347 D345">
    <cfRule type="expression" dxfId="74" priority="1697" stopIfTrue="1">
      <formula>#REF!=1</formula>
    </cfRule>
  </conditionalFormatting>
  <conditionalFormatting sqref="C681 C27:C28 D119 D121 C272:C273 C315 D346 D348">
    <cfRule type="expression" dxfId="73" priority="1699" stopIfTrue="1">
      <formula>#REF!=1</formula>
    </cfRule>
  </conditionalFormatting>
  <conditionalFormatting sqref="C68">
    <cfRule type="expression" dxfId="72" priority="1739" stopIfTrue="1">
      <formula>#REF!=1</formula>
    </cfRule>
  </conditionalFormatting>
  <conditionalFormatting sqref="C60 C114:C115 C237:C238 C241:C243 C319:C320">
    <cfRule type="expression" dxfId="71" priority="1750" stopIfTrue="1">
      <formula>#REF!=1</formula>
    </cfRule>
  </conditionalFormatting>
  <conditionalFormatting sqref="C61 C269:C281 C321">
    <cfRule type="expression" dxfId="70" priority="1751" stopIfTrue="1">
      <formula>#REF!=1</formula>
    </cfRule>
  </conditionalFormatting>
  <conditionalFormatting sqref="C679 C76">
    <cfRule type="expression" dxfId="69" priority="1752" stopIfTrue="1">
      <formula>#REF!=1</formula>
    </cfRule>
  </conditionalFormatting>
  <conditionalFormatting sqref="C109">
    <cfRule type="expression" dxfId="68" priority="1762" stopIfTrue="1">
      <formula>#REF!=1</formula>
    </cfRule>
  </conditionalFormatting>
  <conditionalFormatting sqref="C479:D479 C107:C108">
    <cfRule type="expression" dxfId="67" priority="1768" stopIfTrue="1">
      <formula>#REF!=1</formula>
    </cfRule>
  </conditionalFormatting>
  <conditionalFormatting sqref="C116:C117 C195:C197 C239 C284:C285 C301:C303">
    <cfRule type="expression" dxfId="66" priority="1775" stopIfTrue="1">
      <formula>#REF!=1</formula>
    </cfRule>
  </conditionalFormatting>
  <conditionalFormatting sqref="C118 D117 D240:D245 C289 C280 C328:C345">
    <cfRule type="expression" dxfId="65" priority="1776" stopIfTrue="1">
      <formula>#REF!=1</formula>
    </cfRule>
  </conditionalFormatting>
  <conditionalFormatting sqref="C150">
    <cfRule type="expression" dxfId="64" priority="1797" stopIfTrue="1">
      <formula>#REF!=1</formula>
    </cfRule>
  </conditionalFormatting>
  <conditionalFormatting sqref="C148:C149">
    <cfRule type="expression" dxfId="63" priority="1802" stopIfTrue="1">
      <formula>#REF!=1</formula>
    </cfRule>
  </conditionalFormatting>
  <conditionalFormatting sqref="C154:C156">
    <cfRule type="expression" dxfId="62" priority="1804" stopIfTrue="1">
      <formula>#REF!=1</formula>
    </cfRule>
  </conditionalFormatting>
  <conditionalFormatting sqref="C157:C158">
    <cfRule type="expression" dxfId="61" priority="1805" stopIfTrue="1">
      <formula>#REF!=1</formula>
    </cfRule>
  </conditionalFormatting>
  <conditionalFormatting sqref="C159">
    <cfRule type="expression" dxfId="60" priority="1806" stopIfTrue="1">
      <formula>#REF!=1</formula>
    </cfRule>
  </conditionalFormatting>
  <conditionalFormatting sqref="D161:D191">
    <cfRule type="expression" dxfId="59" priority="1807" stopIfTrue="1">
      <formula>#REF!=1</formula>
    </cfRule>
  </conditionalFormatting>
  <conditionalFormatting sqref="C680 C191 C231:C232">
    <cfRule type="expression" dxfId="58" priority="1831" stopIfTrue="1">
      <formula>#REF!=1</formula>
    </cfRule>
  </conditionalFormatting>
  <conditionalFormatting sqref="B586 D681 C200 D288:D289 C398:D399">
    <cfRule type="expression" dxfId="57" priority="1837" stopIfTrue="1">
      <formula>#REF!=1</formula>
    </cfRule>
  </conditionalFormatting>
  <conditionalFormatting sqref="B659:B660 B235:B236 B145 B191 B188:B189">
    <cfRule type="expression" dxfId="56" priority="1852" stopIfTrue="1">
      <formula>#REF!=1</formula>
    </cfRule>
  </conditionalFormatting>
  <conditionalFormatting sqref="C240 C282:C283 C400">
    <cfRule type="expression" dxfId="55" priority="1862" stopIfTrue="1">
      <formula>#REF!=1</formula>
    </cfRule>
  </conditionalFormatting>
  <conditionalFormatting sqref="C273">
    <cfRule type="expression" dxfId="54" priority="1886" stopIfTrue="1">
      <formula>#REF!=1</formula>
    </cfRule>
  </conditionalFormatting>
  <conditionalFormatting sqref="C272">
    <cfRule type="expression" dxfId="53" priority="1894" stopIfTrue="1">
      <formula>#REF!=1</formula>
    </cfRule>
  </conditionalFormatting>
  <conditionalFormatting sqref="B584 B689:B690 B357 B72 B103:B105 B107:B108 B218 B220">
    <cfRule type="expression" dxfId="52" priority="1936" stopIfTrue="1">
      <formula>#REF!=1</formula>
    </cfRule>
  </conditionalFormatting>
  <conditionalFormatting sqref="B442 C153">
    <cfRule type="expression" dxfId="51" priority="1966" stopIfTrue="1">
      <formula>#REF!=1</formula>
    </cfRule>
  </conditionalFormatting>
  <conditionalFormatting sqref="B519">
    <cfRule type="expression" dxfId="50" priority="1967" stopIfTrue="1">
      <formula>#REF!=1</formula>
    </cfRule>
  </conditionalFormatting>
  <conditionalFormatting sqref="B521:B522 B524">
    <cfRule type="expression" dxfId="49" priority="1975" stopIfTrue="1">
      <formula>#REF!=1</formula>
    </cfRule>
  </conditionalFormatting>
  <conditionalFormatting sqref="B483:B486 B488">
    <cfRule type="expression" dxfId="48" priority="1980" stopIfTrue="1">
      <formula>#REF!=1</formula>
    </cfRule>
  </conditionalFormatting>
  <conditionalFormatting sqref="B551 B70 B310 B237:B249">
    <cfRule type="expression" dxfId="47" priority="1982" stopIfTrue="1">
      <formula>#REF!=1</formula>
    </cfRule>
  </conditionalFormatting>
  <conditionalFormatting sqref="B683 B371">
    <cfRule type="expression" dxfId="46" priority="2018" stopIfTrue="1">
      <formula>#REF!=1</formula>
    </cfRule>
  </conditionalFormatting>
  <conditionalFormatting sqref="B461">
    <cfRule type="expression" dxfId="45" priority="2032" stopIfTrue="1">
      <formula>#REF!=1</formula>
    </cfRule>
  </conditionalFormatting>
  <conditionalFormatting sqref="B511:B515 B509">
    <cfRule type="expression" dxfId="44" priority="2033" stopIfTrue="1">
      <formula>#REF!=1</formula>
    </cfRule>
  </conditionalFormatting>
  <conditionalFormatting sqref="D481 D483 D485 D490 D492 C549 B553:D553 D594 C596 B158:B165 B154 B201:B202 B225:B226 B229:B230 B333:C337 D317:D319 D196:D197 B199:C199 D199:D200 C206 C210:C212 C201:C203 C208 D321 B318:C319 B324:C328 B330:C330 D323:D343 C364 C361:C362 B355:C356 C350 C396:C397 C390:C393 C382 C387:C388 B385:C385 D379 D381 D384 D386 D388 D390 D392 D396 D398 D408 D402 D404 D406 B418:C419 D430 D432 D428 D456:D458 C455:C458">
    <cfRule type="expression" dxfId="43" priority="2067" stopIfTrue="1">
      <formula>#REF!=1</formula>
    </cfRule>
  </conditionalFormatting>
  <conditionalFormatting sqref="B488:B494 B480:B483 B549:B550 B593 B596 B678:B681 D480 D678:D681 B234:B245 B163:B181 B204:B215 B325:B347 B358:B376 B388:B407 B409 B431 B421 B451:B460 D325:D347 D433:D434 D431 C427:C440 B411:C411 D429 C427:D427">
    <cfRule type="expression" dxfId="42" priority="2069" stopIfTrue="1">
      <formula>#REF!=1</formula>
    </cfRule>
  </conditionalFormatting>
  <conditionalFormatting sqref="B182">
    <cfRule type="expression" dxfId="41" priority="2072" stopIfTrue="1">
      <formula>#REF!=1</formula>
    </cfRule>
  </conditionalFormatting>
  <conditionalFormatting sqref="B187">
    <cfRule type="expression" dxfId="40" priority="2073" stopIfTrue="1">
      <formula>#REF!=1</formula>
    </cfRule>
  </conditionalFormatting>
  <conditionalFormatting sqref="B183">
    <cfRule type="expression" dxfId="39" priority="2074" stopIfTrue="1">
      <formula>#REF!=1</formula>
    </cfRule>
  </conditionalFormatting>
  <conditionalFormatting sqref="B184:B185">
    <cfRule type="expression" dxfId="38" priority="2078" stopIfTrue="1">
      <formula>#REF!=1</formula>
    </cfRule>
  </conditionalFormatting>
  <conditionalFormatting sqref="B219 B217">
    <cfRule type="expression" dxfId="37" priority="2098" stopIfTrue="1">
      <formula>#REF!=1</formula>
    </cfRule>
  </conditionalFormatting>
  <conditionalFormatting sqref="B200:D200 D203">
    <cfRule type="expression" dxfId="36" priority="2101" stopIfTrue="1">
      <formula>#REF!=1</formula>
    </cfRule>
  </conditionalFormatting>
  <conditionalFormatting sqref="B216 B371">
    <cfRule type="expression" dxfId="35" priority="2102" stopIfTrue="1">
      <formula>#REF!=1</formula>
    </cfRule>
  </conditionalFormatting>
  <conditionalFormatting sqref="B217 B248">
    <cfRule type="expression" dxfId="34" priority="2106" stopIfTrue="1">
      <formula>#REF!=1</formula>
    </cfRule>
  </conditionalFormatting>
  <conditionalFormatting sqref="B237:B249 B433:B434">
    <cfRule type="expression" dxfId="33" priority="2166" stopIfTrue="1">
      <formula>#REF!=1</formula>
    </cfRule>
  </conditionalFormatting>
  <conditionalFormatting sqref="B332:D333 D334:D335 D339:D340 C358:C360">
    <cfRule type="expression" dxfId="32" priority="2242" stopIfTrue="1">
      <formula>#REF!=1</formula>
    </cfRule>
  </conditionalFormatting>
  <conditionalFormatting sqref="B338:C339 C430">
    <cfRule type="expression" dxfId="31" priority="2244" stopIfTrue="1">
      <formula>#REF!=1</formula>
    </cfRule>
  </conditionalFormatting>
  <conditionalFormatting sqref="D347 B346:C347">
    <cfRule type="expression" dxfId="30" priority="2245" stopIfTrue="1">
      <formula>#REF!=1</formula>
    </cfRule>
  </conditionalFormatting>
  <conditionalFormatting sqref="B328:C345 C435">
    <cfRule type="expression" dxfId="29" priority="2246" stopIfTrue="1">
      <formula>#REF!=1</formula>
    </cfRule>
  </conditionalFormatting>
  <conditionalFormatting sqref="B595 C493 D204:D207 D209:D211 D201:D202 D216 D218:D221 D344:D345 B354:C354 C454:C455 C449">
    <cfRule type="expression" dxfId="28" priority="2282" stopIfTrue="1">
      <formula>#REF!=1</formula>
    </cfRule>
  </conditionalFormatting>
  <conditionalFormatting sqref="B422:B424 B426:B440">
    <cfRule type="expression" dxfId="27" priority="2298" stopIfTrue="1">
      <formula>#REF!=1</formula>
    </cfRule>
  </conditionalFormatting>
  <conditionalFormatting sqref="B678:D678 D441">
    <cfRule type="expression" dxfId="26" priority="2340" stopIfTrue="1">
      <formula>#REF!=1</formula>
    </cfRule>
  </conditionalFormatting>
  <conditionalFormatting sqref="B680:C680">
    <cfRule type="expression" dxfId="25" priority="2343" stopIfTrue="1">
      <formula>#REF!=1</formula>
    </cfRule>
  </conditionalFormatting>
  <conditionalFormatting sqref="B679:C679">
    <cfRule type="expression" dxfId="24" priority="2345" stopIfTrue="1">
      <formula>#REF!=1</formula>
    </cfRule>
  </conditionalFormatting>
  <conditionalFormatting sqref="B681:C681 D346 D348 C437 C439">
    <cfRule type="expression" dxfId="23" priority="2348" stopIfTrue="1">
      <formula>#REF!=1</formula>
    </cfRule>
  </conditionalFormatting>
  <conditionalFormatting sqref="C204">
    <cfRule type="expression" dxfId="22" priority="2421" stopIfTrue="1">
      <formula>#REF!=1</formula>
    </cfRule>
  </conditionalFormatting>
  <conditionalFormatting sqref="C400">
    <cfRule type="expression" dxfId="21" priority="2579" stopIfTrue="1">
      <formula>#REF!=1</formula>
    </cfRule>
  </conditionalFormatting>
  <conditionalFormatting sqref="D681 D438">
    <cfRule type="expression" dxfId="20" priority="2650" stopIfTrue="1">
      <formula>#REF!=1</formula>
    </cfRule>
  </conditionalFormatting>
  <conditionalFormatting sqref="C595:D595">
    <cfRule type="expression" dxfId="19" priority="2717" stopIfTrue="1">
      <formula>#REF!=1</formula>
    </cfRule>
  </conditionalFormatting>
  <conditionalFormatting sqref="B496:D496 B460:D460">
    <cfRule type="expression" dxfId="18" priority="2748" stopIfTrue="1">
      <formula>#REF!=1</formula>
    </cfRule>
  </conditionalFormatting>
  <conditionalFormatting sqref="D721">
    <cfRule type="expression" dxfId="17" priority="2751" stopIfTrue="1">
      <formula>#REF!=1</formula>
    </cfRule>
  </conditionalFormatting>
  <conditionalFormatting sqref="B736:B750">
    <cfRule type="expression" dxfId="16" priority="2752" stopIfTrue="1">
      <formula>#REF!=1</formula>
    </cfRule>
  </conditionalFormatting>
  <conditionalFormatting sqref="B425:D425">
    <cfRule type="expression" dxfId="15" priority="2753" stopIfTrue="1">
      <formula>#REF!=1</formula>
    </cfRule>
  </conditionalFormatting>
  <conditionalFormatting sqref="B507:B508">
    <cfRule type="expression" dxfId="14" priority="2754" stopIfTrue="1">
      <formula>#REF!=1</formula>
    </cfRule>
  </conditionalFormatting>
  <conditionalFormatting sqref="B544:B547">
    <cfRule type="expression" dxfId="13" priority="2755" stopIfTrue="1">
      <formula>#REF!=1</formula>
    </cfRule>
  </conditionalFormatting>
  <conditionalFormatting sqref="B520">
    <cfRule type="expression" dxfId="12" priority="2756" stopIfTrue="1">
      <formula>#REF!=1</formula>
    </cfRule>
  </conditionalFormatting>
  <conditionalFormatting sqref="B734:B735">
    <cfRule type="expression" dxfId="11" priority="2757" stopIfTrue="1">
      <formula>#REF!=1</formula>
    </cfRule>
  </conditionalFormatting>
  <conditionalFormatting sqref="B751:B752 B722:B733">
    <cfRule type="expression" dxfId="10" priority="2758" stopIfTrue="1">
      <formula>#REF!=1</formula>
    </cfRule>
  </conditionalFormatting>
  <conditionalFormatting sqref="C480">
    <cfRule type="expression" dxfId="9" priority="2760" stopIfTrue="1">
      <formula>#REF!=1</formula>
    </cfRule>
  </conditionalFormatting>
  <pageMargins left="0.64" right="0.43" top="0.75" bottom="1.36" header="0.3" footer="0.3"/>
  <pageSetup paperSize="5"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2"/>
  <sheetViews>
    <sheetView topLeftCell="M1" workbookViewId="0">
      <selection activeCell="X14" sqref="X14"/>
    </sheetView>
  </sheetViews>
  <sheetFormatPr defaultRowHeight="15"/>
  <cols>
    <col min="2" max="16" width="23.7109375" customWidth="1"/>
  </cols>
  <sheetData>
    <row r="1" spans="1:26">
      <c r="A1" t="str">
        <f>mapel!A1</f>
        <v>X AKL</v>
      </c>
      <c r="B1" t="str">
        <f>mapel!B1</f>
        <v>Pendidikan Agama dan Budi Pekerti</v>
      </c>
      <c r="C1" t="s">
        <v>40</v>
      </c>
      <c r="D1" t="s">
        <v>627</v>
      </c>
      <c r="E1" t="s">
        <v>628</v>
      </c>
      <c r="F1" t="s">
        <v>629</v>
      </c>
      <c r="G1" t="s">
        <v>630</v>
      </c>
      <c r="H1" t="s">
        <v>631</v>
      </c>
      <c r="I1" t="s">
        <v>632</v>
      </c>
      <c r="J1" t="s">
        <v>634</v>
      </c>
      <c r="K1" t="s">
        <v>635</v>
      </c>
      <c r="L1" t="str">
        <f>mapel!L1</f>
        <v>Administrasi Umum</v>
      </c>
      <c r="M1" t="str">
        <f>mapel!M1</f>
        <v>IPA</v>
      </c>
      <c r="N1" t="str">
        <f>mapel!N1</f>
        <v>Etika Profesi</v>
      </c>
      <c r="O1" t="str">
        <f>mapel!O1</f>
        <v>Aplikasi  Pengolah Angka/Spreadsheet</v>
      </c>
      <c r="P1" t="str">
        <f>mapel!P1</f>
        <v>Akuntansi Dasar</v>
      </c>
      <c r="Q1" t="str">
        <f>mapel!Q1</f>
        <v>Perbankan Dasar</v>
      </c>
    </row>
    <row r="2" spans="1:26">
      <c r="A2" t="str">
        <f>mapel!A2</f>
        <v>X OTKP</v>
      </c>
      <c r="B2" t="str">
        <f>mapel!B2</f>
        <v>Pendidikan Agama dan Budi Pekerti</v>
      </c>
      <c r="C2" t="s">
        <v>40</v>
      </c>
      <c r="D2" t="s">
        <v>627</v>
      </c>
      <c r="E2" t="s">
        <v>628</v>
      </c>
      <c r="F2" t="s">
        <v>629</v>
      </c>
      <c r="G2" t="s">
        <v>630</v>
      </c>
      <c r="H2" t="s">
        <v>631</v>
      </c>
      <c r="I2" t="s">
        <v>632</v>
      </c>
      <c r="J2" t="s">
        <v>634</v>
      </c>
      <c r="K2" t="s">
        <v>635</v>
      </c>
      <c r="L2" t="str">
        <f>mapel!L2</f>
        <v>Administrasi Umum</v>
      </c>
      <c r="M2" t="str">
        <f>mapel!M2</f>
        <v>IPA</v>
      </c>
      <c r="N2" t="str">
        <f>mapel!N2</f>
        <v>Teknologi Perkantoran</v>
      </c>
      <c r="O2" t="str">
        <f>mapel!O2</f>
        <v>Korespondensi</v>
      </c>
      <c r="P2" t="str">
        <f>mapel!P2</f>
        <v>Kearsipan</v>
      </c>
    </row>
    <row r="3" spans="1:26">
      <c r="A3" t="str">
        <f>mapel!A3</f>
        <v>X PKM</v>
      </c>
      <c r="B3" t="str">
        <f>mapel!B3</f>
        <v>Pendidikan Agama dan Budi Pekerti</v>
      </c>
      <c r="C3" t="s">
        <v>40</v>
      </c>
      <c r="D3" t="s">
        <v>627</v>
      </c>
      <c r="E3" t="s">
        <v>628</v>
      </c>
      <c r="F3" t="s">
        <v>629</v>
      </c>
      <c r="G3" t="s">
        <v>630</v>
      </c>
      <c r="H3" t="s">
        <v>631</v>
      </c>
      <c r="I3" t="s">
        <v>632</v>
      </c>
      <c r="J3" t="s">
        <v>634</v>
      </c>
      <c r="K3" t="s">
        <v>635</v>
      </c>
      <c r="L3" t="str">
        <f>mapel!L3</f>
        <v>Administrasi Umum</v>
      </c>
      <c r="M3" t="str">
        <f>mapel!M3</f>
        <v>IPA</v>
      </c>
      <c r="N3" t="str">
        <f>mapel!N3</f>
        <v>Etika Profesi</v>
      </c>
      <c r="O3" t="str">
        <f>mapel!O3</f>
        <v>Aplikasi  Pengolah Angka/Spreadsheet</v>
      </c>
      <c r="P3" t="str">
        <f>mapel!P3</f>
        <v>Akuntansi Dasar</v>
      </c>
      <c r="Q3" t="str">
        <f>mapel!Q3</f>
        <v>Perbankan Dasar</v>
      </c>
    </row>
    <row r="4" spans="1:26">
      <c r="A4" t="str">
        <f>mapel!A4</f>
        <v>X BDP</v>
      </c>
      <c r="B4" t="str">
        <f>mapel!B4</f>
        <v>Pendidikan Agama dan Budi Pekerti</v>
      </c>
      <c r="C4" t="s">
        <v>40</v>
      </c>
      <c r="D4" t="s">
        <v>627</v>
      </c>
      <c r="E4" t="s">
        <v>628</v>
      </c>
      <c r="F4" t="s">
        <v>629</v>
      </c>
      <c r="G4" t="s">
        <v>630</v>
      </c>
      <c r="H4" t="s">
        <v>631</v>
      </c>
      <c r="I4" t="s">
        <v>632</v>
      </c>
      <c r="J4" t="s">
        <v>634</v>
      </c>
      <c r="K4" t="s">
        <v>635</v>
      </c>
      <c r="L4" t="str">
        <f>mapel!L4</f>
        <v>Administrasi Umum</v>
      </c>
      <c r="M4" t="str">
        <f>mapel!M4</f>
        <v>IPA</v>
      </c>
      <c r="N4" t="str">
        <f>mapel!N4</f>
        <v>Marketing</v>
      </c>
      <c r="O4" t="str">
        <f>mapel!O4</f>
        <v>Perencanaan Bisnis</v>
      </c>
      <c r="P4" t="str">
        <f>mapel!P4</f>
        <v>Komunikasi Bisnis</v>
      </c>
    </row>
    <row r="5" spans="1:26">
      <c r="A5" t="str">
        <f>mapel!A5</f>
        <v>XI AK</v>
      </c>
      <c r="B5" t="str">
        <f>mapel!B5</f>
        <v xml:space="preserve">Pendidikan Agama Islam dan Budi Pekerti </v>
      </c>
      <c r="C5" t="s">
        <v>40</v>
      </c>
      <c r="D5" t="s">
        <v>627</v>
      </c>
      <c r="E5" t="s">
        <v>628</v>
      </c>
      <c r="F5" t="s">
        <v>629</v>
      </c>
      <c r="G5" t="s">
        <v>630</v>
      </c>
      <c r="H5" t="s">
        <v>631</v>
      </c>
      <c r="I5" t="s">
        <v>633</v>
      </c>
      <c r="J5" t="s">
        <v>632</v>
      </c>
      <c r="K5" t="s">
        <v>636</v>
      </c>
      <c r="L5" t="s">
        <v>637</v>
      </c>
      <c r="M5" t="s">
        <v>638</v>
      </c>
      <c r="N5" t="str">
        <f>mapel!N5</f>
        <v xml:space="preserve">Simulasi Digital </v>
      </c>
      <c r="O5" t="str">
        <f>mapel!O5</f>
        <v>Etika profesi</v>
      </c>
      <c r="P5" t="str">
        <f>mapel!P5</f>
        <v>Dasar-dasar Perbankan</v>
      </c>
      <c r="Q5" t="str">
        <f>mapel!Q5</f>
        <v>Paket Program Pengolah Angka/Spreadsheet</v>
      </c>
      <c r="R5" t="str">
        <f>mapel!R5</f>
        <v>Akuntansi Perusahaan Dagang</v>
      </c>
      <c r="S5" t="str">
        <f>mapel!S5</f>
        <v>Akuntansi Keuangan</v>
      </c>
    </row>
    <row r="6" spans="1:26">
      <c r="A6" t="str">
        <f>mapel!A6</f>
        <v>XI AP</v>
      </c>
      <c r="B6" t="str">
        <f>mapel!B6</f>
        <v xml:space="preserve">Pendidikan Agama Islam dan Budi Pekerti </v>
      </c>
      <c r="C6" t="s">
        <v>40</v>
      </c>
      <c r="D6" t="s">
        <v>627</v>
      </c>
      <c r="E6" t="s">
        <v>628</v>
      </c>
      <c r="F6" t="s">
        <v>629</v>
      </c>
      <c r="G6" t="s">
        <v>630</v>
      </c>
      <c r="H6" t="s">
        <v>631</v>
      </c>
      <c r="I6" t="s">
        <v>633</v>
      </c>
      <c r="J6" t="s">
        <v>632</v>
      </c>
      <c r="K6" t="s">
        <v>636</v>
      </c>
      <c r="L6" t="s">
        <v>637</v>
      </c>
      <c r="M6" t="s">
        <v>638</v>
      </c>
      <c r="N6" t="str">
        <f>mapel!N6</f>
        <v>Otomatisasi Perkantoran</v>
      </c>
      <c r="O6" t="str">
        <f>mapel!O6</f>
        <v>Korespondensi</v>
      </c>
      <c r="P6" t="str">
        <f>mapel!P6</f>
        <v>Kearsipan</v>
      </c>
      <c r="Q6" t="str">
        <f>mapel!Q6</f>
        <v xml:space="preserve">Simulasi Digital </v>
      </c>
      <c r="R6" t="str">
        <f>mapel!R6</f>
        <v>Adminisrasi Kepegawaian</v>
      </c>
      <c r="S6" t="str">
        <f>mapel!S6</f>
        <v>Administrasi Keuangan</v>
      </c>
      <c r="T6" t="str">
        <f>mapel!T6</f>
        <v>Administrasi sarana dan prasarana</v>
      </c>
      <c r="U6" t="str">
        <f>mapel!U6</f>
        <v>Administrasi Humas dan keprotokolan</v>
      </c>
    </row>
    <row r="7" spans="1:26">
      <c r="A7" t="str">
        <f>mapel!A7</f>
        <v>XI PB</v>
      </c>
      <c r="B7" t="str">
        <f>mapel!B7</f>
        <v xml:space="preserve">Pendidikan Agama Islam dan Budi Pekerti </v>
      </c>
      <c r="C7" t="s">
        <v>40</v>
      </c>
      <c r="D7" t="s">
        <v>627</v>
      </c>
      <c r="E7" t="s">
        <v>628</v>
      </c>
      <c r="F7" t="s">
        <v>629</v>
      </c>
      <c r="G7" t="s">
        <v>630</v>
      </c>
      <c r="H7" t="s">
        <v>631</v>
      </c>
      <c r="I7" t="s">
        <v>633</v>
      </c>
      <c r="J7" t="s">
        <v>632</v>
      </c>
      <c r="K7" t="s">
        <v>636</v>
      </c>
      <c r="L7" t="s">
        <v>637</v>
      </c>
      <c r="M7" t="s">
        <v>638</v>
      </c>
      <c r="N7" t="str">
        <f>mapel!N7</f>
        <v>Simulasi Digital</v>
      </c>
      <c r="O7" t="str">
        <f>mapel!O7</f>
        <v xml:space="preserve">Etika Profesi </v>
      </c>
      <c r="P7" t="str">
        <f>mapel!P7</f>
        <v>Dasar-dasar Perbankan</v>
      </c>
      <c r="Q7" t="str">
        <f>mapel!Q7</f>
        <v>Paket Program Pengolah Angka/Spreadsheet</v>
      </c>
      <c r="R7" t="str">
        <f>mapel!R7</f>
        <v>Pengelolaan Kas</v>
      </c>
      <c r="S7" t="str">
        <f>mapel!S7</f>
        <v>Layanan Lembaga Keuangan Non Bank</v>
      </c>
      <c r="T7" t="str">
        <f>mapel!T7</f>
        <v>Layanan Perbankan</v>
      </c>
      <c r="U7" t="str">
        <f>mapel!U7</f>
        <v>Akuntansi Perbankan</v>
      </c>
    </row>
    <row r="8" spans="1:26">
      <c r="A8" t="str">
        <f>mapel!A8</f>
        <v>XI PN</v>
      </c>
      <c r="B8" t="str">
        <f>mapel!B8</f>
        <v xml:space="preserve">Pendidikan Agama Islam dan Budi Pekerti </v>
      </c>
      <c r="C8" t="s">
        <v>40</v>
      </c>
      <c r="D8" t="s">
        <v>627</v>
      </c>
      <c r="E8" t="s">
        <v>628</v>
      </c>
      <c r="F8" t="s">
        <v>629</v>
      </c>
      <c r="G8" t="s">
        <v>630</v>
      </c>
      <c r="H8" t="s">
        <v>631</v>
      </c>
      <c r="I8" t="s">
        <v>633</v>
      </c>
      <c r="J8" t="s">
        <v>632</v>
      </c>
      <c r="K8" t="s">
        <v>636</v>
      </c>
      <c r="L8" t="s">
        <v>637</v>
      </c>
      <c r="M8" t="s">
        <v>638</v>
      </c>
      <c r="N8" t="str">
        <f>mapel!N8</f>
        <v>Analisa dan Riset Pasar</v>
      </c>
      <c r="O8" t="str">
        <f>mapel!O8</f>
        <v>Perencanaan Pemasaran</v>
      </c>
      <c r="P8" t="str">
        <f>mapel!P8</f>
        <v>Pengelolaan Usaha Pemasaran</v>
      </c>
      <c r="Q8" t="str">
        <f>mapel!Q8</f>
        <v>Strategi Pemasaran</v>
      </c>
      <c r="R8" t="str">
        <f>mapel!R8</f>
        <v>Pemasaran On-Line</v>
      </c>
      <c r="S8" t="str">
        <f>mapel!S8</f>
        <v>Simulasi Digital</v>
      </c>
      <c r="T8" t="str">
        <f>mapel!T8</f>
        <v xml:space="preserve">Prinsip-Prinsip Bisnis </v>
      </c>
      <c r="U8" t="str">
        <f>mapel!U8</f>
        <v xml:space="preserve">Pengetahuan Produk </v>
      </c>
      <c r="V8" t="str">
        <f>mapel!V8</f>
        <v>Penataan Barang Dagangan</v>
      </c>
      <c r="W8" t="str">
        <f>mapel!W8</f>
        <v>Komunikasi Bisnis</v>
      </c>
      <c r="X8" t="str">
        <f>mapel!X8</f>
        <v>Administrasi Barang</v>
      </c>
      <c r="Y8" t="str">
        <f>mapel!Y8</f>
        <v xml:space="preserve">Administrasi Transaksi </v>
      </c>
      <c r="Z8" t="str">
        <f>mapel!Z8</f>
        <v>Pelayanan Penjualan</v>
      </c>
    </row>
    <row r="9" spans="1:26">
      <c r="A9" t="str">
        <f>mapel!A9</f>
        <v>XII AK</v>
      </c>
      <c r="B9" t="str">
        <f>mapel!B9</f>
        <v xml:space="preserve">Pendidikan Agama Islam dan Budi Pekerti </v>
      </c>
      <c r="C9" t="s">
        <v>40</v>
      </c>
      <c r="D9" t="s">
        <v>627</v>
      </c>
      <c r="E9" t="s">
        <v>628</v>
      </c>
      <c r="F9" t="s">
        <v>629</v>
      </c>
      <c r="G9" t="s">
        <v>630</v>
      </c>
      <c r="H9" t="s">
        <v>631</v>
      </c>
      <c r="I9" t="s">
        <v>633</v>
      </c>
      <c r="J9" t="s">
        <v>632</v>
      </c>
      <c r="K9" t="str">
        <f>mapel!K9</f>
        <v>Akuntansi Perusahaan Dagang</v>
      </c>
      <c r="L9" t="str">
        <f>mapel!L9</f>
        <v>Akuntansi Keuangan</v>
      </c>
      <c r="M9" t="str">
        <f>mapel!M9</f>
        <v>Akuntansi Perusahaan Manufaktur</v>
      </c>
      <c r="N9" t="str">
        <f>mapel!N9</f>
        <v>Komputer Akuntansi</v>
      </c>
      <c r="O9" t="str">
        <f>mapel!O9</f>
        <v>Administrasi Pajak</v>
      </c>
    </row>
    <row r="10" spans="1:26">
      <c r="A10" t="str">
        <f>mapel!A10</f>
        <v>XII AP</v>
      </c>
      <c r="B10" t="str">
        <f>mapel!B10</f>
        <v xml:space="preserve">Pendidikan Agama Islam dan Budi Pekerti </v>
      </c>
      <c r="C10" t="s">
        <v>40</v>
      </c>
      <c r="D10" t="s">
        <v>627</v>
      </c>
      <c r="E10" t="s">
        <v>628</v>
      </c>
      <c r="F10" t="s">
        <v>629</v>
      </c>
      <c r="G10" t="s">
        <v>630</v>
      </c>
      <c r="H10" t="s">
        <v>631</v>
      </c>
      <c r="I10" t="s">
        <v>633</v>
      </c>
      <c r="J10" t="s">
        <v>632</v>
      </c>
      <c r="K10" t="str">
        <f>mapel!K10</f>
        <v>Administrasi Kepegawaian</v>
      </c>
      <c r="L10" t="str">
        <f>mapel!L10</f>
        <v>Administrasi Keuangan</v>
      </c>
      <c r="M10" t="str">
        <f>mapel!M10</f>
        <v>Administrasi Sarana dan Prasarana</v>
      </c>
      <c r="N10" t="str">
        <f>mapel!N10</f>
        <v>Administrasi Humas dan Keprotokolan</v>
      </c>
    </row>
    <row r="11" spans="1:26">
      <c r="A11" t="str">
        <f>mapel!A11</f>
        <v>XII PB</v>
      </c>
      <c r="B11" t="str">
        <f>mapel!B11</f>
        <v xml:space="preserve">Pendidikan Agama Islam dan Budi Pekerti </v>
      </c>
      <c r="C11" t="s">
        <v>40</v>
      </c>
      <c r="D11" t="s">
        <v>627</v>
      </c>
      <c r="E11" t="s">
        <v>628</v>
      </c>
      <c r="F11" t="s">
        <v>629</v>
      </c>
      <c r="G11" t="s">
        <v>630</v>
      </c>
      <c r="H11" t="s">
        <v>631</v>
      </c>
      <c r="I11" t="s">
        <v>633</v>
      </c>
      <c r="J11" t="s">
        <v>632</v>
      </c>
      <c r="K11" t="str">
        <f>mapel!K11</f>
        <v>Layanan Lembaga Keuangan Non Bank</v>
      </c>
      <c r="L11" t="str">
        <f>mapel!L11</f>
        <v>Layanan Perbankan</v>
      </c>
      <c r="M11" t="str">
        <f>mapel!M11</f>
        <v>Akuntansi Perbankan</v>
      </c>
      <c r="N11" t="str">
        <f>mapel!N11</f>
        <v>Komputer Akuntansi Perbankan</v>
      </c>
      <c r="O11" t="str">
        <f>mapel!O11</f>
        <v>Administrasi Pajak</v>
      </c>
    </row>
    <row r="12" spans="1:26">
      <c r="A12" t="str">
        <f>mapel!A12</f>
        <v>XII PN</v>
      </c>
      <c r="B12" t="str">
        <f>mapel!B12</f>
        <v xml:space="preserve">Pendidikan Agama Islam dan Budi Pekerti </v>
      </c>
      <c r="C12" t="s">
        <v>40</v>
      </c>
      <c r="D12" t="s">
        <v>627</v>
      </c>
      <c r="E12" t="s">
        <v>628</v>
      </c>
      <c r="F12" t="s">
        <v>629</v>
      </c>
      <c r="G12" t="s">
        <v>630</v>
      </c>
      <c r="H12" t="s">
        <v>631</v>
      </c>
      <c r="I12" t="s">
        <v>633</v>
      </c>
      <c r="J12" t="s">
        <v>632</v>
      </c>
      <c r="K12" t="str">
        <f>mapel!K12</f>
        <v>Prinsip-Prinsip Bisnis</v>
      </c>
      <c r="L12" t="str">
        <f>mapel!L12</f>
        <v>Pengetahuan Produk</v>
      </c>
      <c r="M12" t="str">
        <f>mapel!M12</f>
        <v>Penataan Barang Dagangan</v>
      </c>
      <c r="N12" t="str">
        <f>mapel!N12</f>
        <v>Komunikasi Bisnis</v>
      </c>
      <c r="O12" t="str">
        <f>mapel!O12</f>
        <v>Administrasi Barang</v>
      </c>
      <c r="P12" t="str">
        <f>mapel!P12</f>
        <v>Administrasi Transaksi</v>
      </c>
      <c r="Q12" t="str">
        <f>mapel!Q12</f>
        <v>Pelayanan Penjualan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Menu</vt:lpstr>
      <vt:lpstr>RAPORT</vt:lpstr>
      <vt:lpstr>Nilai</vt:lpstr>
      <vt:lpstr>mapel</vt:lpstr>
      <vt:lpstr>ABSEN</vt:lpstr>
      <vt:lpstr>DATA SISWA</vt:lpstr>
      <vt:lpstr>mapel2</vt:lpstr>
      <vt:lpstr>RAPORT!Print_Area</vt:lpstr>
      <vt:lpstr>'DATA SISWA'!Print_Titles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2018-04-05T04:36:55Z</cp:lastPrinted>
  <dcterms:created xsi:type="dcterms:W3CDTF">2016-03-09T09:32:09Z</dcterms:created>
  <dcterms:modified xsi:type="dcterms:W3CDTF">2018-04-05T04:43:28Z</dcterms:modified>
</cp:coreProperties>
</file>